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Password="CCE9" lockStructure="1"/>
  <bookViews>
    <workbookView showSheetTabs="0" xWindow="0" yWindow="0" windowWidth="28800" windowHeight="12165"/>
  </bookViews>
  <sheets>
    <sheet name="上下水道" sheetId="1" r:id="rId1"/>
    <sheet name="水道口径別" sheetId="2" state="hidden" r:id="rId2"/>
    <sheet name="口径別料金テーブル" sheetId="3" state="hidden" r:id="rId3"/>
    <sheet name="水道" sheetId="4" state="hidden" r:id="rId4"/>
  </sheets>
  <externalReferences>
    <externalReference r:id="rId5"/>
    <externalReference r:id="rId6"/>
  </externalReferences>
  <definedNames>
    <definedName name="_xlnm._FilterDatabase" localSheetId="2" hidden="1">口径別料金テーブル!$A$2:$J$288</definedName>
    <definedName name="_xlnm.Print_Area" localSheetId="0">上下水道!$A$1:$I$22</definedName>
    <definedName name="_xlnm.Print_Area" localSheetId="3">水道!$A$1:$J$75</definedName>
    <definedName name="_xlnm.Print_Titles" localSheetId="3">水道!$1:$1</definedName>
    <definedName name="下水休止">[1]Sheet1!$BM$7:$BM$11</definedName>
    <definedName name="下水今回">[1]Sheet1!$BL$7:$BL$11</definedName>
    <definedName name="下水前回">[1]Sheet1!$BK$7:$BK$11</definedName>
    <definedName name="旧本体">[2]途中!$FA$4</definedName>
    <definedName name="検針種別">[1]途中!$B$5</definedName>
    <definedName name="新本体">[2]途中!$FB$4</definedName>
    <definedName name="地下休止">[1]Sheet1!$BO$7:$BO$11</definedName>
    <definedName name="地下水用応当日">[1]Sheet1!$BD$7:$BD$11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3" i="1"/>
  <c r="C1" i="4" l="1"/>
  <c r="F21" i="4" s="1"/>
  <c r="C4" i="2"/>
  <c r="Q46" i="2"/>
  <c r="P40" i="2" l="1"/>
  <c r="P44" i="2"/>
  <c r="Q40" i="2"/>
  <c r="AB23" i="4"/>
  <c r="AA23" i="4"/>
  <c r="Z23" i="4"/>
  <c r="Y23" i="4"/>
  <c r="X23" i="4"/>
  <c r="W23" i="4"/>
  <c r="V23" i="4"/>
  <c r="U23" i="4"/>
  <c r="AB22" i="4"/>
  <c r="AA22" i="4"/>
  <c r="Z22" i="4"/>
  <c r="Y22" i="4"/>
  <c r="X22" i="4"/>
  <c r="W22" i="4"/>
  <c r="V22" i="4"/>
  <c r="U22" i="4"/>
  <c r="AB21" i="4"/>
  <c r="AA21" i="4"/>
  <c r="Z21" i="4"/>
  <c r="Y21" i="4"/>
  <c r="X21" i="4"/>
  <c r="W21" i="4"/>
  <c r="V21" i="4"/>
  <c r="U21" i="4"/>
  <c r="AB20" i="4"/>
  <c r="AA20" i="4"/>
  <c r="Z20" i="4"/>
  <c r="Y20" i="4"/>
  <c r="X20" i="4"/>
  <c r="W20" i="4"/>
  <c r="V20" i="4"/>
  <c r="U20" i="4"/>
  <c r="AB19" i="4"/>
  <c r="AA19" i="4"/>
  <c r="Z19" i="4"/>
  <c r="Y19" i="4"/>
  <c r="X19" i="4"/>
  <c r="W19" i="4"/>
  <c r="V19" i="4"/>
  <c r="U19" i="4"/>
  <c r="AB18" i="4"/>
  <c r="AA18" i="4"/>
  <c r="Z18" i="4"/>
  <c r="Y18" i="4"/>
  <c r="X18" i="4"/>
  <c r="W18" i="4"/>
  <c r="V18" i="4"/>
  <c r="U18" i="4"/>
  <c r="AB17" i="4"/>
  <c r="AA17" i="4"/>
  <c r="Z17" i="4"/>
  <c r="Y17" i="4"/>
  <c r="X17" i="4"/>
  <c r="W17" i="4"/>
  <c r="V17" i="4"/>
  <c r="U17" i="4"/>
  <c r="AB16" i="4"/>
  <c r="AA16" i="4"/>
  <c r="Z16" i="4"/>
  <c r="Y16" i="4"/>
  <c r="X16" i="4"/>
  <c r="W16" i="4"/>
  <c r="V16" i="4"/>
  <c r="U16" i="4"/>
  <c r="AB15" i="4"/>
  <c r="AA15" i="4"/>
  <c r="Z15" i="4"/>
  <c r="Y15" i="4"/>
  <c r="X15" i="4"/>
  <c r="W15" i="4"/>
  <c r="V15" i="4"/>
  <c r="U15" i="4"/>
  <c r="AB14" i="4"/>
  <c r="AA14" i="4"/>
  <c r="Z14" i="4"/>
  <c r="Y14" i="4"/>
  <c r="X14" i="4"/>
  <c r="W14" i="4"/>
  <c r="V14" i="4"/>
  <c r="U14" i="4"/>
  <c r="AB13" i="4"/>
  <c r="AA13" i="4"/>
  <c r="Z13" i="4"/>
  <c r="Y13" i="4"/>
  <c r="X13" i="4"/>
  <c r="W13" i="4"/>
  <c r="V13" i="4"/>
  <c r="U13" i="4"/>
  <c r="AB12" i="4"/>
  <c r="AA12" i="4"/>
  <c r="Z12" i="4"/>
  <c r="Y12" i="4"/>
  <c r="X12" i="4"/>
  <c r="W12" i="4"/>
  <c r="V12" i="4"/>
  <c r="U12" i="4"/>
  <c r="AB11" i="4"/>
  <c r="AA11" i="4"/>
  <c r="Z11" i="4"/>
  <c r="Y11" i="4"/>
  <c r="X11" i="4"/>
  <c r="W11" i="4"/>
  <c r="V11" i="4"/>
  <c r="U11" i="4"/>
  <c r="AB10" i="4"/>
  <c r="AA10" i="4"/>
  <c r="Z10" i="4"/>
  <c r="Y10" i="4"/>
  <c r="X10" i="4"/>
  <c r="W10" i="4"/>
  <c r="V10" i="4"/>
  <c r="U10" i="4"/>
  <c r="AB9" i="4"/>
  <c r="AA9" i="4"/>
  <c r="Z9" i="4"/>
  <c r="Y9" i="4"/>
  <c r="X9" i="4"/>
  <c r="W9" i="4"/>
  <c r="V9" i="4"/>
  <c r="U9" i="4"/>
  <c r="AB8" i="4"/>
  <c r="AA8" i="4"/>
  <c r="Z8" i="4"/>
  <c r="Y8" i="4"/>
  <c r="X8" i="4"/>
  <c r="W8" i="4"/>
  <c r="V8" i="4"/>
  <c r="U8" i="4"/>
  <c r="AB7" i="4"/>
  <c r="AA7" i="4"/>
  <c r="Z7" i="4"/>
  <c r="Y7" i="4"/>
  <c r="X7" i="4"/>
  <c r="W7" i="4"/>
  <c r="V7" i="4"/>
  <c r="U7" i="4"/>
  <c r="AB6" i="4"/>
  <c r="Z6" i="4"/>
  <c r="X6" i="4"/>
  <c r="V6" i="4"/>
  <c r="AB5" i="4"/>
  <c r="Z5" i="4"/>
  <c r="X5" i="4"/>
  <c r="V5" i="4"/>
  <c r="D14" i="4" l="1"/>
  <c r="D4" i="2" l="1"/>
  <c r="B24" i="4"/>
  <c r="D1" i="4"/>
  <c r="T51" i="4"/>
  <c r="AB50" i="4"/>
  <c r="Z50" i="4"/>
  <c r="X50" i="4"/>
  <c r="V50" i="4"/>
  <c r="T50" i="4"/>
  <c r="T49" i="4"/>
  <c r="AA48" i="4"/>
  <c r="Y48" i="4"/>
  <c r="W48" i="4"/>
  <c r="U48" i="4"/>
  <c r="T48" i="4"/>
  <c r="T29" i="4"/>
  <c r="T28" i="4"/>
  <c r="T27" i="4"/>
  <c r="AA26" i="4"/>
  <c r="Y26" i="4"/>
  <c r="W26" i="4"/>
  <c r="U26" i="4"/>
  <c r="T26" i="4"/>
  <c r="T7" i="4"/>
  <c r="T6" i="4"/>
  <c r="B1" i="4" s="1"/>
  <c r="T5" i="4"/>
  <c r="AA4" i="4"/>
  <c r="Y4" i="4"/>
  <c r="W4" i="4"/>
  <c r="U4" i="4"/>
  <c r="T4" i="4"/>
  <c r="H20" i="4" l="1"/>
  <c r="G21" i="4"/>
  <c r="P4" i="4"/>
  <c r="H4" i="4" s="1"/>
  <c r="P17" i="4"/>
  <c r="N17" i="4" s="1"/>
  <c r="P6" i="4"/>
  <c r="P9" i="4"/>
  <c r="P8" i="4"/>
  <c r="H8" i="4" s="1"/>
  <c r="P10" i="4"/>
  <c r="P7" i="4"/>
  <c r="P12" i="4"/>
  <c r="N12" i="4" s="1"/>
  <c r="P13" i="4"/>
  <c r="N13" i="4" s="1"/>
  <c r="P16" i="4"/>
  <c r="N16" i="4" s="1"/>
  <c r="P11" i="4"/>
  <c r="P5" i="4"/>
  <c r="P15" i="4"/>
  <c r="P19" i="4"/>
  <c r="P14" i="4"/>
  <c r="P18" i="4"/>
  <c r="F20" i="4"/>
  <c r="N10" i="4" l="1"/>
  <c r="H12" i="4"/>
  <c r="F12" i="4" s="1"/>
  <c r="H17" i="4"/>
  <c r="F17" i="4" s="1"/>
  <c r="N9" i="4"/>
  <c r="H13" i="4"/>
  <c r="F13" i="4" s="1"/>
  <c r="N6" i="4"/>
  <c r="H9" i="4"/>
  <c r="F9" i="4" s="1"/>
  <c r="H16" i="4"/>
  <c r="F16" i="4" s="1"/>
  <c r="N7" i="4"/>
  <c r="H10" i="4"/>
  <c r="H7" i="4"/>
  <c r="F8" i="4" s="1"/>
  <c r="N8" i="4"/>
  <c r="H6" i="4"/>
  <c r="N18" i="4"/>
  <c r="H18" i="4"/>
  <c r="F18" i="4" s="1"/>
  <c r="H5" i="4"/>
  <c r="F5" i="4" s="1"/>
  <c r="N5" i="4"/>
  <c r="N14" i="4"/>
  <c r="H14" i="4"/>
  <c r="F14" i="4" s="1"/>
  <c r="H11" i="4"/>
  <c r="F11" i="4" s="1"/>
  <c r="N11" i="4"/>
  <c r="H19" i="4"/>
  <c r="F19" i="4" s="1"/>
  <c r="N19" i="4"/>
  <c r="H15" i="4"/>
  <c r="F15" i="4" s="1"/>
  <c r="N15" i="4"/>
  <c r="I20" i="4"/>
  <c r="Q17" i="4"/>
  <c r="I17" i="4" s="1"/>
  <c r="Q13" i="4"/>
  <c r="I13" i="4" s="1"/>
  <c r="Q9" i="4"/>
  <c r="I9" i="4" s="1"/>
  <c r="Q6" i="4"/>
  <c r="I6" i="4" s="1"/>
  <c r="G20" i="4"/>
  <c r="Q18" i="4"/>
  <c r="I18" i="4" s="1"/>
  <c r="Q14" i="4"/>
  <c r="I14" i="4" s="1"/>
  <c r="Q10" i="4"/>
  <c r="I10" i="4" s="1"/>
  <c r="P21" i="4"/>
  <c r="Q19" i="4"/>
  <c r="I19" i="4" s="1"/>
  <c r="Q15" i="4"/>
  <c r="I15" i="4" s="1"/>
  <c r="Q5" i="4"/>
  <c r="I5" i="4" s="1"/>
  <c r="Q11" i="4"/>
  <c r="I11" i="4" s="1"/>
  <c r="Q4" i="4"/>
  <c r="I4" i="4" s="1"/>
  <c r="Q16" i="4"/>
  <c r="I16" i="4" s="1"/>
  <c r="Q7" i="4"/>
  <c r="I7" i="4" s="1"/>
  <c r="P20" i="4"/>
  <c r="Q12" i="4"/>
  <c r="I12" i="4" s="1"/>
  <c r="Q8" i="4"/>
  <c r="I8" i="4" s="1"/>
  <c r="K24" i="4" l="1"/>
  <c r="C24" i="4" s="1"/>
  <c r="F10" i="4"/>
  <c r="P22" i="4"/>
  <c r="F7" i="4"/>
  <c r="F6" i="4"/>
  <c r="L24" i="4"/>
  <c r="L1" i="3"/>
  <c r="D24" i="4" l="1"/>
  <c r="B2" i="4"/>
  <c r="L316" i="3"/>
  <c r="L317" i="3" s="1"/>
  <c r="L318" i="3" s="1"/>
  <c r="A316" i="3"/>
  <c r="A317" i="3" s="1"/>
  <c r="A318" i="3" s="1"/>
  <c r="E24" i="4" l="1"/>
  <c r="K31" i="4" s="1"/>
  <c r="N43" i="2" s="1"/>
  <c r="O34" i="4"/>
  <c r="T45" i="2"/>
  <c r="V45" i="2"/>
  <c r="F6" i="2" l="1"/>
  <c r="Q16" i="1"/>
  <c r="C5" i="2" s="1"/>
  <c r="C3" i="2"/>
  <c r="AA45" i="2" s="1"/>
  <c r="C6" i="2"/>
  <c r="C2" i="2"/>
  <c r="D5" i="2" l="1"/>
  <c r="B9" i="2"/>
  <c r="U45" i="2"/>
  <c r="L193" i="3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190" i="3"/>
  <c r="L191" i="3" s="1"/>
  <c r="L192" i="3" s="1"/>
  <c r="L159" i="3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55" i="3"/>
  <c r="L156" i="3" s="1"/>
  <c r="L157" i="3" s="1"/>
  <c r="L158" i="3" s="1"/>
  <c r="L151" i="3"/>
  <c r="L152" i="3" s="1"/>
  <c r="L153" i="3" s="1"/>
  <c r="L154" i="3" s="1"/>
  <c r="L96" i="3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37" i="3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26" i="3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15" i="3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4" i="3"/>
  <c r="L5" i="3" s="1"/>
  <c r="L6" i="3" s="1"/>
  <c r="L7" i="3" s="1"/>
  <c r="L8" i="3" s="1"/>
  <c r="L9" i="3" s="1"/>
  <c r="L10" i="3" s="1"/>
  <c r="L11" i="3" s="1"/>
  <c r="L12" i="3" s="1"/>
  <c r="L13" i="3" s="1"/>
  <c r="L14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H2" i="2" l="1"/>
  <c r="K6" i="2" s="1"/>
  <c r="J6" i="2" s="1"/>
  <c r="I6" i="2" l="1"/>
  <c r="H6" i="2"/>
  <c r="K8" i="2"/>
  <c r="J8" i="2" s="1"/>
  <c r="K13" i="2"/>
  <c r="K7" i="2"/>
  <c r="J7" i="2" s="1"/>
  <c r="K10" i="2"/>
  <c r="K14" i="2"/>
  <c r="J14" i="2" s="1"/>
  <c r="K18" i="2"/>
  <c r="K9" i="2"/>
  <c r="K4" i="2"/>
  <c r="J4" i="2" s="1"/>
  <c r="K17" i="2"/>
  <c r="K5" i="2"/>
  <c r="J5" i="2" s="1"/>
  <c r="K11" i="2"/>
  <c r="H21" i="2"/>
  <c r="K15" i="2"/>
  <c r="K12" i="2"/>
  <c r="K16" i="2"/>
  <c r="J16" i="2" s="1"/>
  <c r="J24" i="2"/>
  <c r="J36" i="2" l="1"/>
  <c r="J18" i="2"/>
  <c r="I14" i="2"/>
  <c r="I32" i="2" s="1"/>
  <c r="H14" i="2"/>
  <c r="H32" i="2" s="1"/>
  <c r="I16" i="2"/>
  <c r="I34" i="2" s="1"/>
  <c r="H16" i="2"/>
  <c r="H34" i="2" s="1"/>
  <c r="J27" i="2"/>
  <c r="J9" i="2"/>
  <c r="J30" i="2"/>
  <c r="J12" i="2"/>
  <c r="J33" i="2"/>
  <c r="J15" i="2"/>
  <c r="J28" i="2"/>
  <c r="J10" i="2"/>
  <c r="I7" i="2"/>
  <c r="I25" i="2" s="1"/>
  <c r="H7" i="2"/>
  <c r="H25" i="2" s="1"/>
  <c r="I5" i="2"/>
  <c r="I23" i="2" s="1"/>
  <c r="H5" i="2"/>
  <c r="H23" i="2" s="1"/>
  <c r="J31" i="2"/>
  <c r="J13" i="2"/>
  <c r="I8" i="2"/>
  <c r="I26" i="2" s="1"/>
  <c r="H8" i="2"/>
  <c r="H26" i="2" s="1"/>
  <c r="J29" i="2"/>
  <c r="J11" i="2"/>
  <c r="J35" i="2"/>
  <c r="J17" i="2"/>
  <c r="H4" i="2"/>
  <c r="H22" i="2" s="1"/>
  <c r="I4" i="2"/>
  <c r="J25" i="2"/>
  <c r="J32" i="2"/>
  <c r="J22" i="2"/>
  <c r="J34" i="2"/>
  <c r="J23" i="2"/>
  <c r="J26" i="2"/>
  <c r="H24" i="2"/>
  <c r="I24" i="2"/>
  <c r="I11" i="2" l="1"/>
  <c r="I29" i="2" s="1"/>
  <c r="H11" i="2"/>
  <c r="H29" i="2" s="1"/>
  <c r="I9" i="2"/>
  <c r="I27" i="2" s="1"/>
  <c r="H9" i="2"/>
  <c r="H27" i="2" s="1"/>
  <c r="I10" i="2"/>
  <c r="I28" i="2" s="1"/>
  <c r="H10" i="2"/>
  <c r="H28" i="2" s="1"/>
  <c r="I13" i="2"/>
  <c r="I31" i="2" s="1"/>
  <c r="H13" i="2"/>
  <c r="H31" i="2" s="1"/>
  <c r="I15" i="2"/>
  <c r="I33" i="2" s="1"/>
  <c r="H15" i="2"/>
  <c r="H33" i="2" s="1"/>
  <c r="H12" i="2"/>
  <c r="H30" i="2" s="1"/>
  <c r="I12" i="2"/>
  <c r="I30" i="2" s="1"/>
  <c r="I18" i="2"/>
  <c r="I36" i="2" s="1"/>
  <c r="H18" i="2"/>
  <c r="H36" i="2" s="1"/>
  <c r="I17" i="2"/>
  <c r="I35" i="2" s="1"/>
  <c r="H17" i="2"/>
  <c r="H35" i="2" s="1"/>
  <c r="I22" i="2"/>
  <c r="G9" i="2" l="1"/>
  <c r="F9" i="2"/>
  <c r="C9" i="2" l="1"/>
  <c r="Q41" i="2" s="1"/>
  <c r="O41" i="2" s="1"/>
  <c r="P41" i="2" l="1"/>
  <c r="D9" i="2"/>
  <c r="Q42" i="2" s="1"/>
  <c r="P47" i="2" s="1"/>
  <c r="P42" i="2" l="1"/>
  <c r="P43" i="2" s="1"/>
  <c r="E9" i="2"/>
  <c r="O42" i="2"/>
  <c r="O43" i="2" s="1"/>
  <c r="Q43" i="2" l="1"/>
  <c r="P46" i="2" s="1"/>
</calcChain>
</file>

<file path=xl/sharedStrings.xml><?xml version="1.0" encoding="utf-8"?>
<sst xmlns="http://schemas.openxmlformats.org/spreadsheetml/2006/main" count="2248" uniqueCount="115">
  <si>
    <t>家事用</t>
    <rPh sb="0" eb="3">
      <t>カジヨウ</t>
    </rPh>
    <phoneticPr fontId="2"/>
  </si>
  <si>
    <t>業務用</t>
    <rPh sb="0" eb="3">
      <t>ギョウムヨウ</t>
    </rPh>
    <phoneticPr fontId="2"/>
  </si>
  <si>
    <t>一時用</t>
    <rPh sb="0" eb="2">
      <t>イチジ</t>
    </rPh>
    <rPh sb="2" eb="3">
      <t>ヨウ</t>
    </rPh>
    <phoneticPr fontId="2"/>
  </si>
  <si>
    <t>浴場用</t>
    <rPh sb="0" eb="3">
      <t>ヨクジョウヨウ</t>
    </rPh>
    <phoneticPr fontId="2"/>
  </si>
  <si>
    <t>プール用</t>
    <rPh sb="3" eb="4">
      <t>ヨウ</t>
    </rPh>
    <phoneticPr fontId="2"/>
  </si>
  <si>
    <t>新料金</t>
    <rPh sb="0" eb="3">
      <t>シンリョウキン</t>
    </rPh>
    <phoneticPr fontId="2"/>
  </si>
  <si>
    <t>月分</t>
    <rPh sb="0" eb="1">
      <t>ツキ</t>
    </rPh>
    <rPh sb="1" eb="2">
      <t>ブン</t>
    </rPh>
    <phoneticPr fontId="2"/>
  </si>
  <si>
    <t>毎月</t>
    <rPh sb="0" eb="2">
      <t>マイツキ</t>
    </rPh>
    <phoneticPr fontId="2"/>
  </si>
  <si>
    <t>水量</t>
    <rPh sb="0" eb="2">
      <t>スイリョウ</t>
    </rPh>
    <phoneticPr fontId="2"/>
  </si>
  <si>
    <t>単価</t>
    <rPh sb="0" eb="2">
      <t>タンカ</t>
    </rPh>
    <phoneticPr fontId="2"/>
  </si>
  <si>
    <t>15,16,51,55</t>
    <phoneticPr fontId="2"/>
  </si>
  <si>
    <t>63,64,65,66,67</t>
    <phoneticPr fontId="2"/>
  </si>
  <si>
    <t>用途</t>
    <rPh sb="0" eb="2">
      <t>ヨウト</t>
    </rPh>
    <phoneticPr fontId="2"/>
  </si>
  <si>
    <t>基本水量</t>
    <rPh sb="0" eb="2">
      <t>キホン</t>
    </rPh>
    <rPh sb="2" eb="4">
      <t>スイリョウ</t>
    </rPh>
    <phoneticPr fontId="2"/>
  </si>
  <si>
    <t>口径</t>
    <rPh sb="0" eb="2">
      <t>コウケイ</t>
    </rPh>
    <phoneticPr fontId="2"/>
  </si>
  <si>
    <t>従量</t>
    <rPh sb="0" eb="2">
      <t>ジュウリョウ</t>
    </rPh>
    <phoneticPr fontId="2"/>
  </si>
  <si>
    <t>使用水量</t>
    <rPh sb="0" eb="2">
      <t>シヨウ</t>
    </rPh>
    <rPh sb="2" eb="4">
      <t>スイリョウ</t>
    </rPh>
    <phoneticPr fontId="2"/>
  </si>
  <si>
    <r>
      <t>ｍ</t>
    </r>
    <r>
      <rPr>
        <vertAlign val="superscript"/>
        <sz val="11"/>
        <rFont val="ＭＳ 明朝"/>
        <family val="1"/>
        <charset val="128"/>
      </rPr>
      <t>3</t>
    </r>
    <phoneticPr fontId="7"/>
  </si>
  <si>
    <t>税率</t>
    <rPh sb="0" eb="2">
      <t>ゼイリツ</t>
    </rPh>
    <phoneticPr fontId="2"/>
  </si>
  <si>
    <t>本体額</t>
    <rPh sb="0" eb="2">
      <t>ホンタイ</t>
    </rPh>
    <rPh sb="2" eb="3">
      <t>ガク</t>
    </rPh>
    <phoneticPr fontId="2"/>
  </si>
  <si>
    <t>消費税等</t>
    <rPh sb="0" eb="4">
      <t>ショウヒゼイナド</t>
    </rPh>
    <phoneticPr fontId="2"/>
  </si>
  <si>
    <t>水道料金</t>
    <rPh sb="0" eb="2">
      <t>スイドウ</t>
    </rPh>
    <rPh sb="2" eb="4">
      <t>リョウキン</t>
    </rPh>
    <phoneticPr fontId="2"/>
  </si>
  <si>
    <t>1ヵ月</t>
    <rPh sb="2" eb="3">
      <t>ゲツ</t>
    </rPh>
    <phoneticPr fontId="2"/>
  </si>
  <si>
    <t>2ヵ月</t>
    <rPh sb="2" eb="3">
      <t>ゲツ</t>
    </rPh>
    <phoneticPr fontId="2"/>
  </si>
  <si>
    <t>隔月</t>
    <rPh sb="0" eb="2">
      <t>カクゲツ</t>
    </rPh>
    <phoneticPr fontId="2"/>
  </si>
  <si>
    <t>本体額</t>
    <rPh sb="0" eb="2">
      <t>ホンタイ</t>
    </rPh>
    <rPh sb="2" eb="3">
      <t>ガク</t>
    </rPh>
    <phoneticPr fontId="7"/>
  </si>
  <si>
    <t>新（検針種別１のみ張り付ける）ソート順　口径、用途、範囲水量自OR至</t>
    <rPh sb="0" eb="1">
      <t>シン</t>
    </rPh>
    <rPh sb="2" eb="4">
      <t>ケンシン</t>
    </rPh>
    <rPh sb="4" eb="6">
      <t>シュベツ</t>
    </rPh>
    <rPh sb="9" eb="10">
      <t>ハ</t>
    </rPh>
    <rPh sb="11" eb="12">
      <t>ツ</t>
    </rPh>
    <rPh sb="18" eb="19">
      <t>ジュン</t>
    </rPh>
    <rPh sb="20" eb="22">
      <t>コウケイ</t>
    </rPh>
    <rPh sb="23" eb="25">
      <t>ヨウト</t>
    </rPh>
    <rPh sb="26" eb="28">
      <t>ハンイ</t>
    </rPh>
    <rPh sb="28" eb="30">
      <t>スイリョウ</t>
    </rPh>
    <rPh sb="30" eb="31">
      <t>ジ</t>
    </rPh>
    <rPh sb="33" eb="34">
      <t>イタル</t>
    </rPh>
    <phoneticPr fontId="15"/>
  </si>
  <si>
    <t>旧（検針種別１のみ張り付ける）ソート順　口径、用途、範囲水量自OR至</t>
    <rPh sb="0" eb="1">
      <t>キュウ</t>
    </rPh>
    <phoneticPr fontId="15"/>
  </si>
  <si>
    <t>のみ。</t>
    <phoneticPr fontId="2"/>
  </si>
  <si>
    <t>水道用途コード</t>
  </si>
  <si>
    <t>量水器口径コード</t>
  </si>
  <si>
    <t>検針種別コード</t>
  </si>
  <si>
    <t>範囲自水量</t>
  </si>
  <si>
    <t>範囲至水量</t>
  </si>
  <si>
    <t>適用開始年月日</t>
  </si>
  <si>
    <t>適用終了年月日</t>
  </si>
  <si>
    <t>水道定額料金</t>
  </si>
  <si>
    <t>水道単位料金</t>
  </si>
  <si>
    <t>検索用</t>
    <rPh sb="0" eb="3">
      <t>ケンサクヨウ</t>
    </rPh>
    <phoneticPr fontId="15"/>
  </si>
  <si>
    <t>SDO_YOUTO_CODE</t>
  </si>
  <si>
    <t>RSK_KOUKEI_CODE</t>
  </si>
  <si>
    <t>KENSIN_SBT_CODE</t>
  </si>
  <si>
    <t>FROM_QW</t>
  </si>
  <si>
    <t>TO_QW</t>
  </si>
  <si>
    <t>TKY_START_YMD</t>
  </si>
  <si>
    <t>TKY_END_YMD</t>
  </si>
  <si>
    <t>SDO_TGK_CG</t>
  </si>
  <si>
    <t>SDO_TANI_CG</t>
  </si>
  <si>
    <t>11</t>
  </si>
  <si>
    <t>013</t>
  </si>
  <si>
    <t>1</t>
  </si>
  <si>
    <t>99999999</t>
  </si>
  <si>
    <t>020</t>
  </si>
  <si>
    <t>025</t>
  </si>
  <si>
    <t>030</t>
  </si>
  <si>
    <t>040</t>
  </si>
  <si>
    <t>050</t>
  </si>
  <si>
    <t>075</t>
  </si>
  <si>
    <t>100</t>
  </si>
  <si>
    <t>150</t>
  </si>
  <si>
    <t>200</t>
  </si>
  <si>
    <t>250</t>
  </si>
  <si>
    <t>300</t>
  </si>
  <si>
    <t>月分</t>
    <rPh sb="0" eb="1">
      <t>ツキ</t>
    </rPh>
    <rPh sb="1" eb="2">
      <t>ブン</t>
    </rPh>
    <phoneticPr fontId="7"/>
  </si>
  <si>
    <t>項番</t>
    <rPh sb="0" eb="2">
      <t>コウバン</t>
    </rPh>
    <phoneticPr fontId="2"/>
  </si>
  <si>
    <t>口径コード</t>
    <rPh sb="0" eb="2">
      <t>コウケイ</t>
    </rPh>
    <phoneticPr fontId="2"/>
  </si>
  <si>
    <t>料金体系</t>
    <rPh sb="0" eb="2">
      <t>リョウキン</t>
    </rPh>
    <rPh sb="2" eb="4">
      <t>タイケイ</t>
    </rPh>
    <phoneticPr fontId="2"/>
  </si>
  <si>
    <t>用途区分ｺｰﾄﾞ</t>
    <rPh sb="0" eb="2">
      <t>ヨウト</t>
    </rPh>
    <rPh sb="2" eb="4">
      <t>クブン</t>
    </rPh>
    <phoneticPr fontId="7"/>
  </si>
  <si>
    <t>013mm</t>
    <phoneticPr fontId="2"/>
  </si>
  <si>
    <t>用途区分</t>
    <rPh sb="0" eb="2">
      <t>ヨウト</t>
    </rPh>
    <rPh sb="2" eb="4">
      <t>クブン</t>
    </rPh>
    <phoneticPr fontId="7"/>
  </si>
  <si>
    <t>020mm</t>
    <phoneticPr fontId="2"/>
  </si>
  <si>
    <t>水道料金</t>
    <rPh sb="0" eb="2">
      <t>スイドウ</t>
    </rPh>
    <rPh sb="2" eb="4">
      <t>リョウキン</t>
    </rPh>
    <phoneticPr fontId="7"/>
  </si>
  <si>
    <t>025mm</t>
    <phoneticPr fontId="2"/>
  </si>
  <si>
    <t>030mm</t>
    <phoneticPr fontId="2"/>
  </si>
  <si>
    <t>040mm</t>
    <phoneticPr fontId="2"/>
  </si>
  <si>
    <t>050mm</t>
    <phoneticPr fontId="2"/>
  </si>
  <si>
    <t>075mm</t>
    <phoneticPr fontId="2"/>
  </si>
  <si>
    <t>100mm</t>
  </si>
  <si>
    <t>150mm</t>
  </si>
  <si>
    <t>200mm</t>
  </si>
  <si>
    <t>250mm</t>
  </si>
  <si>
    <t>300mm</t>
  </si>
  <si>
    <t>消費税(10%)</t>
    <rPh sb="0" eb="3">
      <t>ショウヒゼイ</t>
    </rPh>
    <phoneticPr fontId="7"/>
  </si>
  <si>
    <t>水道料金（税込）</t>
    <rPh sb="0" eb="2">
      <t>スイドウ</t>
    </rPh>
    <rPh sb="2" eb="4">
      <t>リョウキン</t>
    </rPh>
    <rPh sb="5" eb="7">
      <t>ゼイコ</t>
    </rPh>
    <phoneticPr fontId="7"/>
  </si>
  <si>
    <t>平均改定率</t>
    <rPh sb="0" eb="2">
      <t>ヘイキン</t>
    </rPh>
    <rPh sb="2" eb="4">
      <t>カイテイ</t>
    </rPh>
    <rPh sb="4" eb="5">
      <t>リツ</t>
    </rPh>
    <phoneticPr fontId="7"/>
  </si>
  <si>
    <t>ヶ月の料金</t>
    <rPh sb="1" eb="2">
      <t>ゲツ</t>
    </rPh>
    <phoneticPr fontId="7"/>
  </si>
  <si>
    <t>範囲使用水量</t>
  </si>
  <si>
    <t>単価</t>
  </si>
  <si>
    <t>用途</t>
    <rPh sb="0" eb="2">
      <t>ヨウト</t>
    </rPh>
    <phoneticPr fontId="7"/>
  </si>
  <si>
    <t>新料金</t>
  </si>
  <si>
    <t>基本料金</t>
  </si>
  <si>
    <t>家事用</t>
    <rPh sb="0" eb="3">
      <t>カジヨウ</t>
    </rPh>
    <phoneticPr fontId="7"/>
  </si>
  <si>
    <t>11</t>
    <phoneticPr fontId="7"/>
  </si>
  <si>
    <t>62</t>
    <phoneticPr fontId="7"/>
  </si>
  <si>
    <t>31</t>
    <phoneticPr fontId="7"/>
  </si>
  <si>
    <t>20</t>
    <phoneticPr fontId="7"/>
  </si>
  <si>
    <t>～</t>
  </si>
  <si>
    <t>業務用</t>
    <rPh sb="0" eb="2">
      <t>ギョウム</t>
    </rPh>
    <rPh sb="2" eb="3">
      <t>ヨウ</t>
    </rPh>
    <phoneticPr fontId="7"/>
  </si>
  <si>
    <t>開始</t>
  </si>
  <si>
    <t>浴場用</t>
    <rPh sb="0" eb="2">
      <t>ヨクジョウ</t>
    </rPh>
    <rPh sb="2" eb="3">
      <t>ヨウ</t>
    </rPh>
    <phoneticPr fontId="7"/>
  </si>
  <si>
    <t>終了</t>
  </si>
  <si>
    <t>一時用</t>
    <rPh sb="0" eb="2">
      <t>イチジ</t>
    </rPh>
    <rPh sb="2" eb="3">
      <t>ヨウ</t>
    </rPh>
    <phoneticPr fontId="7"/>
  </si>
  <si>
    <t>消費税率</t>
    <rPh sb="0" eb="3">
      <t>ショウヒゼイ</t>
    </rPh>
    <rPh sb="3" eb="4">
      <t>リツ</t>
    </rPh>
    <phoneticPr fontId="7"/>
  </si>
  <si>
    <t>料金表</t>
    <rPh sb="0" eb="2">
      <t>リョウキン</t>
    </rPh>
    <rPh sb="2" eb="3">
      <t>ヒョウ</t>
    </rPh>
    <phoneticPr fontId="7"/>
  </si>
  <si>
    <t>使用水量</t>
  </si>
  <si>
    <t>本体額</t>
  </si>
  <si>
    <t>消費税等</t>
  </si>
  <si>
    <t>水道料金</t>
  </si>
  <si>
    <t>手入力↓</t>
    <rPh sb="0" eb="1">
      <t>テ</t>
    </rPh>
    <rPh sb="1" eb="3">
      <t>ニュウリョク</t>
    </rPh>
    <phoneticPr fontId="7"/>
  </si>
  <si>
    <t>旧料金</t>
    <rPh sb="0" eb="1">
      <t>キュウ</t>
    </rPh>
    <phoneticPr fontId="7"/>
  </si>
  <si>
    <t>t</t>
    <phoneticPr fontId="2"/>
  </si>
  <si>
    <t>令和６年10月～
16%</t>
    <phoneticPr fontId="2"/>
  </si>
  <si>
    <t xml:space="preserve"> ㎥</t>
    <phoneticPr fontId="7"/>
  </si>
  <si>
    <t>～令和６年9月末
現行料金</t>
    <rPh sb="1" eb="3">
      <t>レイワ</t>
    </rPh>
    <rPh sb="4" eb="5">
      <t>ネン</t>
    </rPh>
    <rPh sb="6" eb="7">
      <t>ガツ</t>
    </rPh>
    <rPh sb="7" eb="8">
      <t>マツ</t>
    </rPh>
    <rPh sb="9" eb="11">
      <t>ゲンコウ</t>
    </rPh>
    <rPh sb="11" eb="13">
      <t>リョウキン</t>
    </rPh>
    <phoneticPr fontId="2"/>
  </si>
  <si>
    <t>【簡易計算版】水道料金計算ツール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</si>
</sst>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円&quot;;[Red]\-#,##0"/>
    <numFmt numFmtId="177" formatCode="&quot;消&quot;&quot;費&quot;&quot;税&quot;&quot;率&quot;\ 0%"/>
    <numFmt numFmtId="178" formatCode="[DBNum3]0\ &quot;か月&quot;"/>
    <numFmt numFmtId="179" formatCode="[$-411]ge\.mm\.dd"/>
    <numFmt numFmtId="180" formatCode="#,##0.000;[Red]\-#,##0.000"/>
  </numFmts>
  <fonts count="4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12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ＭＳ 明朝"/>
      <family val="1"/>
      <charset val="128"/>
    </font>
    <font>
      <b/>
      <sz val="14"/>
      <color indexed="9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4" tint="0.79998168889431442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游ゴシック"/>
      <family val="2"/>
      <scheme val="minor"/>
    </font>
    <font>
      <sz val="10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sz val="16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indexed="9"/>
      <name val="Meiryo UI"/>
      <family val="3"/>
      <charset val="128"/>
    </font>
    <font>
      <b/>
      <sz val="20"/>
      <color rgb="FFFF0000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b/>
      <sz val="11"/>
      <name val="メイリオ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/>
    <xf numFmtId="38" fontId="11" fillId="0" borderId="0" applyFont="0" applyFill="0" applyBorder="0" applyAlignment="0" applyProtection="0"/>
    <xf numFmtId="0" fontId="13" fillId="0" borderId="0">
      <alignment vertical="center"/>
    </xf>
    <xf numFmtId="38" fontId="17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1" fillId="0" borderId="0"/>
    <xf numFmtId="9" fontId="1" fillId="0" borderId="0" applyFont="0" applyFill="0" applyBorder="0" applyAlignment="0" applyProtection="0">
      <alignment vertical="center"/>
    </xf>
    <xf numFmtId="0" fontId="17" fillId="0" borderId="0"/>
  </cellStyleXfs>
  <cellXfs count="208">
    <xf numFmtId="0" fontId="0" fillId="0" borderId="0" xfId="0"/>
    <xf numFmtId="0" fontId="0" fillId="0" borderId="0" xfId="0" applyAlignment="1">
      <alignment horizontal="center"/>
    </xf>
    <xf numFmtId="38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8" fontId="0" fillId="0" borderId="0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0" xfId="0" applyFont="1" applyAlignment="1">
      <alignment horizontal="left"/>
    </xf>
    <xf numFmtId="38" fontId="5" fillId="0" borderId="0" xfId="1" applyFont="1" applyFill="1" applyBorder="1" applyAlignment="1" applyProtection="1">
      <alignment vertical="center"/>
      <protection hidden="1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38" fontId="0" fillId="0" borderId="0" xfId="1" applyFont="1" applyAlignment="1">
      <alignment horizontal="right"/>
    </xf>
    <xf numFmtId="0" fontId="0" fillId="0" borderId="4" xfId="0" applyBorder="1" applyAlignment="1">
      <alignment horizontal="right"/>
    </xf>
    <xf numFmtId="38" fontId="0" fillId="0" borderId="5" xfId="1" applyFont="1" applyBorder="1" applyAlignment="1">
      <alignment horizontal="right"/>
    </xf>
    <xf numFmtId="0" fontId="0" fillId="0" borderId="0" xfId="0" applyAlignment="1"/>
    <xf numFmtId="38" fontId="0" fillId="0" borderId="8" xfId="1" applyFont="1" applyBorder="1" applyAlignment="1">
      <alignment horizontal="right"/>
    </xf>
    <xf numFmtId="38" fontId="0" fillId="0" borderId="10" xfId="1" applyFont="1" applyBorder="1" applyAlignment="1">
      <alignment horizontal="right"/>
    </xf>
    <xf numFmtId="0" fontId="0" fillId="3" borderId="0" xfId="0" applyFill="1"/>
    <xf numFmtId="0" fontId="8" fillId="3" borderId="0" xfId="0" applyFont="1" applyFill="1" applyAlignment="1">
      <alignment horizontal="center" vertical="center"/>
    </xf>
    <xf numFmtId="0" fontId="10" fillId="3" borderId="0" xfId="2" applyFont="1" applyFill="1" applyAlignment="1" applyProtection="1">
      <alignment horizontal="center" vertical="center"/>
      <protection hidden="1"/>
    </xf>
    <xf numFmtId="38" fontId="12" fillId="4" borderId="13" xfId="3" applyFont="1" applyFill="1" applyBorder="1" applyAlignment="1" applyProtection="1">
      <alignment horizontal="distributed" vertical="center"/>
      <protection hidden="1"/>
    </xf>
    <xf numFmtId="0" fontId="13" fillId="0" borderId="0" xfId="4">
      <alignment vertical="center"/>
    </xf>
    <xf numFmtId="0" fontId="14" fillId="0" borderId="0" xfId="4" applyFont="1" applyFill="1" applyBorder="1">
      <alignment vertical="center"/>
    </xf>
    <xf numFmtId="0" fontId="14" fillId="0" borderId="0" xfId="4" applyFont="1" applyFill="1">
      <alignment vertical="center"/>
    </xf>
    <xf numFmtId="0" fontId="14" fillId="0" borderId="16" xfId="4" applyFont="1" applyFill="1" applyBorder="1" applyAlignment="1">
      <alignment horizontal="left" vertical="center" shrinkToFit="1"/>
    </xf>
    <xf numFmtId="0" fontId="14" fillId="0" borderId="0" xfId="4" applyFont="1" applyFill="1" applyBorder="1" applyAlignment="1">
      <alignment horizontal="left" vertical="center" shrinkToFit="1"/>
    </xf>
    <xf numFmtId="0" fontId="14" fillId="0" borderId="19" xfId="4" applyFont="1" applyFill="1" applyBorder="1" applyAlignment="1">
      <alignment horizontal="left" vertical="center" shrinkToFit="1"/>
    </xf>
    <xf numFmtId="0" fontId="16" fillId="5" borderId="0" xfId="4" applyFont="1" applyFill="1">
      <alignment vertical="center"/>
    </xf>
    <xf numFmtId="0" fontId="14" fillId="0" borderId="16" xfId="4" applyFont="1" applyFill="1" applyBorder="1" applyAlignment="1">
      <alignment vertical="center" shrinkToFit="1"/>
    </xf>
    <xf numFmtId="0" fontId="14" fillId="0" borderId="0" xfId="4" applyFont="1" applyFill="1" applyBorder="1" applyAlignment="1">
      <alignment vertical="center" shrinkToFit="1"/>
    </xf>
    <xf numFmtId="0" fontId="16" fillId="5" borderId="0" xfId="4" applyFont="1" applyFill="1" applyAlignment="1">
      <alignment vertical="center"/>
    </xf>
    <xf numFmtId="38" fontId="14" fillId="0" borderId="16" xfId="5" applyFont="1" applyFill="1" applyBorder="1" applyAlignment="1">
      <alignment horizontal="right"/>
    </xf>
    <xf numFmtId="38" fontId="14" fillId="0" borderId="0" xfId="6" applyFont="1" applyFill="1" applyBorder="1" applyAlignment="1"/>
    <xf numFmtId="0" fontId="14" fillId="0" borderId="16" xfId="4" applyFont="1" applyFill="1" applyBorder="1" applyAlignment="1">
      <alignment horizontal="right"/>
    </xf>
    <xf numFmtId="0" fontId="17" fillId="0" borderId="0" xfId="2" applyFont="1" applyFill="1" applyAlignment="1" applyProtection="1">
      <alignment vertical="center"/>
      <protection hidden="1"/>
    </xf>
    <xf numFmtId="0" fontId="17" fillId="0" borderId="0" xfId="2" applyFont="1" applyAlignment="1" applyProtection="1">
      <alignment vertical="center"/>
      <protection hidden="1"/>
    </xf>
    <xf numFmtId="0" fontId="17" fillId="0" borderId="0" xfId="2" applyFont="1" applyFill="1" applyBorder="1" applyAlignment="1" applyProtection="1">
      <alignment vertical="center"/>
      <protection hidden="1"/>
    </xf>
    <xf numFmtId="0" fontId="11" fillId="0" borderId="0" xfId="7" applyProtection="1">
      <protection hidden="1"/>
    </xf>
    <xf numFmtId="38" fontId="17" fillId="0" borderId="0" xfId="3" applyFont="1" applyFill="1" applyBorder="1" applyAlignment="1" applyProtection="1">
      <alignment vertical="center"/>
      <protection hidden="1"/>
    </xf>
    <xf numFmtId="0" fontId="21" fillId="0" borderId="0" xfId="2" applyFont="1" applyFill="1" applyBorder="1" applyAlignment="1" applyProtection="1">
      <alignment horizontal="center" vertical="center"/>
      <protection hidden="1"/>
    </xf>
    <xf numFmtId="38" fontId="22" fillId="0" borderId="0" xfId="3" applyFont="1" applyFill="1" applyBorder="1" applyAlignment="1" applyProtection="1">
      <alignment horizontal="center" vertical="center"/>
      <protection hidden="1"/>
    </xf>
    <xf numFmtId="38" fontId="17" fillId="0" borderId="0" xfId="3" applyFont="1" applyAlignment="1" applyProtection="1">
      <alignment vertical="center"/>
      <protection hidden="1"/>
    </xf>
    <xf numFmtId="0" fontId="23" fillId="0" borderId="0" xfId="2" applyFont="1" applyAlignment="1" applyProtection="1">
      <alignment vertical="center"/>
      <protection hidden="1"/>
    </xf>
    <xf numFmtId="0" fontId="24" fillId="0" borderId="0" xfId="2" applyFont="1" applyFill="1" applyBorder="1" applyAlignment="1" applyProtection="1">
      <alignment horizontal="left" vertical="center"/>
      <protection hidden="1"/>
    </xf>
    <xf numFmtId="38" fontId="21" fillId="0" borderId="0" xfId="3" applyFont="1" applyFill="1" applyBorder="1" applyAlignment="1" applyProtection="1">
      <alignment horizontal="center" vertical="center"/>
      <protection hidden="1"/>
    </xf>
    <xf numFmtId="0" fontId="11" fillId="0" borderId="0" xfId="2" applyFont="1" applyFill="1" applyBorder="1" applyAlignment="1" applyProtection="1">
      <alignment vertical="center"/>
      <protection hidden="1"/>
    </xf>
    <xf numFmtId="38" fontId="11" fillId="0" borderId="0" xfId="3" applyFont="1" applyFill="1" applyBorder="1" applyAlignment="1" applyProtection="1">
      <alignment vertical="center"/>
      <protection hidden="1"/>
    </xf>
    <xf numFmtId="38" fontId="25" fillId="0" borderId="0" xfId="3" applyFont="1" applyFill="1" applyBorder="1" applyAlignment="1" applyProtection="1">
      <alignment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17" fillId="0" borderId="0" xfId="2" applyFont="1" applyBorder="1" applyAlignment="1" applyProtection="1">
      <alignment vertical="center"/>
      <protection locked="0" hidden="1"/>
    </xf>
    <xf numFmtId="38" fontId="23" fillId="0" borderId="0" xfId="3" applyFont="1" applyFill="1" applyBorder="1" applyAlignment="1" applyProtection="1">
      <alignment horizontal="center"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17" fillId="0" borderId="0" xfId="2" applyFont="1" applyAlignment="1" applyProtection="1">
      <alignment horizontal="center" vertical="center"/>
      <protection hidden="1"/>
    </xf>
    <xf numFmtId="38" fontId="24" fillId="0" borderId="0" xfId="3" applyFont="1" applyFill="1" applyBorder="1" applyAlignment="1" applyProtection="1">
      <alignment vertical="center"/>
      <protection hidden="1"/>
    </xf>
    <xf numFmtId="38" fontId="17" fillId="0" borderId="0" xfId="3" applyFont="1" applyFill="1" applyAlignment="1" applyProtection="1">
      <alignment vertical="center"/>
      <protection hidden="1"/>
    </xf>
    <xf numFmtId="0" fontId="14" fillId="0" borderId="16" xfId="4" applyFont="1" applyFill="1" applyBorder="1" applyAlignment="1">
      <alignment horizontal="left"/>
    </xf>
    <xf numFmtId="49" fontId="14" fillId="0" borderId="16" xfId="4" applyNumberFormat="1" applyFont="1" applyFill="1" applyBorder="1" applyAlignment="1">
      <alignment horizontal="left" shrinkToFit="1"/>
    </xf>
    <xf numFmtId="38" fontId="14" fillId="0" borderId="16" xfId="6" applyFont="1" applyFill="1" applyBorder="1" applyAlignment="1">
      <alignment horizontal="right"/>
    </xf>
    <xf numFmtId="38" fontId="13" fillId="0" borderId="0" xfId="4" applyNumberForma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3" borderId="0" xfId="0" applyFont="1" applyFill="1"/>
    <xf numFmtId="38" fontId="27" fillId="3" borderId="20" xfId="3" applyFont="1" applyFill="1" applyBorder="1" applyAlignment="1" applyProtection="1">
      <alignment horizontal="center" vertical="center"/>
    </xf>
    <xf numFmtId="38" fontId="27" fillId="3" borderId="21" xfId="3" applyFont="1" applyFill="1" applyBorder="1" applyAlignment="1" applyProtection="1">
      <alignment horizontal="center" vertical="center"/>
    </xf>
    <xf numFmtId="38" fontId="14" fillId="0" borderId="16" xfId="1" applyFont="1" applyFill="1" applyBorder="1" applyAlignment="1">
      <alignment horizontal="right"/>
    </xf>
    <xf numFmtId="0" fontId="0" fillId="0" borderId="25" xfId="0" applyBorder="1" applyAlignment="1">
      <alignment horizontal="center"/>
    </xf>
    <xf numFmtId="38" fontId="0" fillId="0" borderId="26" xfId="1" applyFont="1" applyBorder="1" applyAlignment="1">
      <alignment horizontal="center"/>
    </xf>
    <xf numFmtId="38" fontId="8" fillId="0" borderId="0" xfId="0" applyNumberFormat="1" applyFont="1"/>
    <xf numFmtId="38" fontId="30" fillId="0" borderId="0" xfId="0" applyNumberFormat="1" applyFont="1"/>
    <xf numFmtId="0" fontId="17" fillId="0" borderId="0" xfId="2" applyFont="1" applyFill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center" vertical="center"/>
      <protection locked="0"/>
    </xf>
    <xf numFmtId="0" fontId="17" fillId="0" borderId="0" xfId="2" applyFont="1" applyFill="1" applyBorder="1" applyAlignment="1" applyProtection="1">
      <alignment vertical="center"/>
      <protection locked="0" hidden="1"/>
    </xf>
    <xf numFmtId="176" fontId="8" fillId="0" borderId="14" xfId="3" applyNumberFormat="1" applyFont="1" applyFill="1" applyBorder="1" applyAlignment="1" applyProtection="1">
      <alignment horizontal="right" vertical="center" shrinkToFit="1"/>
      <protection hidden="1"/>
    </xf>
    <xf numFmtId="176" fontId="8" fillId="0" borderId="15" xfId="3" applyNumberFormat="1" applyFont="1" applyFill="1" applyBorder="1" applyAlignment="1" applyProtection="1">
      <alignment horizontal="right" vertical="center" shrinkToFit="1"/>
      <protection hidden="1"/>
    </xf>
    <xf numFmtId="176" fontId="8" fillId="0" borderId="18" xfId="3" applyNumberFormat="1" applyFont="1" applyFill="1" applyBorder="1" applyAlignment="1" applyProtection="1">
      <alignment horizontal="right" vertical="center" shrinkToFit="1"/>
      <protection hidden="1"/>
    </xf>
    <xf numFmtId="9" fontId="20" fillId="0" borderId="23" xfId="8" applyFont="1" applyFill="1" applyBorder="1" applyAlignment="1" applyProtection="1">
      <alignment horizontal="center" vertical="center"/>
      <protection locked="0" hidden="1"/>
    </xf>
    <xf numFmtId="177" fontId="28" fillId="3" borderId="22" xfId="2" applyNumberFormat="1" applyFont="1" applyFill="1" applyBorder="1" applyAlignment="1" applyProtection="1">
      <alignment horizontal="center" vertical="center" shrinkToFit="1"/>
    </xf>
    <xf numFmtId="38" fontId="12" fillId="4" borderId="11" xfId="3" applyFont="1" applyFill="1" applyBorder="1" applyAlignment="1" applyProtection="1">
      <alignment horizontal="distributed" vertical="center"/>
      <protection hidden="1"/>
    </xf>
    <xf numFmtId="38" fontId="33" fillId="0" borderId="0" xfId="0" applyNumberFormat="1" applyFont="1"/>
    <xf numFmtId="0" fontId="21" fillId="10" borderId="27" xfId="2" applyFont="1" applyFill="1" applyBorder="1" applyAlignment="1" applyProtection="1">
      <alignment horizontal="center" vertical="center"/>
      <protection hidden="1"/>
    </xf>
    <xf numFmtId="38" fontId="22" fillId="0" borderId="27" xfId="3" applyFont="1" applyFill="1" applyBorder="1" applyAlignment="1" applyProtection="1">
      <alignment horizontal="center" vertical="center"/>
      <protection locked="0"/>
    </xf>
    <xf numFmtId="0" fontId="23" fillId="0" borderId="0" xfId="3" applyNumberFormat="1" applyFont="1" applyFill="1" applyBorder="1" applyAlignment="1" applyProtection="1">
      <alignment horizontal="right" vertical="center"/>
      <protection locked="0" hidden="1"/>
    </xf>
    <xf numFmtId="38" fontId="23" fillId="0" borderId="0" xfId="3" applyFont="1" applyFill="1" applyBorder="1" applyAlignment="1" applyProtection="1">
      <alignment horizontal="left" vertical="center"/>
      <protection hidden="1"/>
    </xf>
    <xf numFmtId="0" fontId="17" fillId="0" borderId="0" xfId="9" applyFont="1" applyAlignment="1" applyProtection="1">
      <alignment vertical="center"/>
      <protection hidden="1"/>
    </xf>
    <xf numFmtId="178" fontId="21" fillId="0" borderId="0" xfId="3" applyNumberFormat="1" applyFont="1" applyFill="1" applyBorder="1" applyAlignment="1" applyProtection="1">
      <alignment horizontal="right" vertical="center"/>
      <protection hidden="1"/>
    </xf>
    <xf numFmtId="38" fontId="11" fillId="11" borderId="28" xfId="3" applyFont="1" applyFill="1" applyBorder="1" applyAlignment="1" applyProtection="1">
      <alignment horizontal="center" vertical="center"/>
      <protection hidden="1"/>
    </xf>
    <xf numFmtId="38" fontId="17" fillId="11" borderId="16" xfId="3" applyFont="1" applyFill="1" applyBorder="1" applyAlignment="1" applyProtection="1">
      <alignment horizontal="center" vertical="center"/>
      <protection hidden="1"/>
    </xf>
    <xf numFmtId="0" fontId="17" fillId="12" borderId="29" xfId="9" applyFont="1" applyFill="1" applyBorder="1" applyAlignment="1" applyProtection="1">
      <alignment horizontal="centerContinuous" vertical="center"/>
      <protection hidden="1"/>
    </xf>
    <xf numFmtId="0" fontId="17" fillId="12" borderId="30" xfId="9" applyFont="1" applyFill="1" applyBorder="1" applyAlignment="1" applyProtection="1">
      <alignment horizontal="centerContinuous" vertical="center"/>
      <protection hidden="1"/>
    </xf>
    <xf numFmtId="0" fontId="17" fillId="13" borderId="25" xfId="9" applyFont="1" applyFill="1" applyBorder="1" applyAlignment="1" applyProtection="1">
      <alignment vertical="center"/>
      <protection hidden="1"/>
    </xf>
    <xf numFmtId="0" fontId="17" fillId="13" borderId="31" xfId="9" applyFont="1" applyFill="1" applyBorder="1" applyAlignment="1" applyProtection="1">
      <alignment vertical="center"/>
      <protection hidden="1"/>
    </xf>
    <xf numFmtId="0" fontId="17" fillId="13" borderId="26" xfId="9" applyFont="1" applyFill="1" applyBorder="1" applyAlignment="1" applyProtection="1">
      <alignment vertical="center"/>
      <protection hidden="1"/>
    </xf>
    <xf numFmtId="38" fontId="11" fillId="0" borderId="33" xfId="3" applyFont="1" applyBorder="1" applyAlignment="1" applyProtection="1">
      <alignment horizontal="right" vertical="center"/>
      <protection hidden="1"/>
    </xf>
    <xf numFmtId="38" fontId="17" fillId="0" borderId="34" xfId="3" applyFont="1" applyBorder="1" applyAlignment="1" applyProtection="1">
      <alignment horizontal="right" vertical="center"/>
      <protection hidden="1"/>
    </xf>
    <xf numFmtId="49" fontId="17" fillId="0" borderId="13" xfId="9" applyNumberFormat="1" applyFont="1" applyBorder="1" applyAlignment="1" applyProtection="1">
      <alignment horizontal="center" vertical="center"/>
      <protection hidden="1"/>
    </xf>
    <xf numFmtId="49" fontId="17" fillId="0" borderId="15" xfId="9" applyNumberFormat="1" applyFont="1" applyBorder="1" applyAlignment="1" applyProtection="1">
      <alignment horizontal="center" vertical="center"/>
      <protection hidden="1"/>
    </xf>
    <xf numFmtId="38" fontId="17" fillId="13" borderId="11" xfId="3" applyFont="1" applyFill="1" applyBorder="1" applyAlignment="1" applyProtection="1">
      <alignment horizontal="center" vertical="center"/>
      <protection hidden="1"/>
    </xf>
    <xf numFmtId="49" fontId="17" fillId="13" borderId="30" xfId="9" applyNumberFormat="1" applyFont="1" applyFill="1" applyBorder="1" applyAlignment="1" applyProtection="1">
      <alignment horizontal="center" vertical="center"/>
      <protection hidden="1"/>
    </xf>
    <xf numFmtId="38" fontId="17" fillId="13" borderId="35" xfId="3" applyFont="1" applyFill="1" applyBorder="1" applyAlignment="1" applyProtection="1">
      <alignment horizontal="center" vertical="center"/>
      <protection hidden="1"/>
    </xf>
    <xf numFmtId="38" fontId="11" fillId="0" borderId="19" xfId="3" applyFont="1" applyBorder="1" applyAlignment="1" applyProtection="1">
      <alignment vertical="center"/>
      <protection hidden="1"/>
    </xf>
    <xf numFmtId="38" fontId="11" fillId="0" borderId="36" xfId="3" applyFont="1" applyBorder="1" applyAlignment="1" applyProtection="1">
      <alignment horizontal="center" vertical="center"/>
      <protection hidden="1"/>
    </xf>
    <xf numFmtId="38" fontId="11" fillId="0" borderId="34" xfId="3" applyFont="1" applyBorder="1" applyAlignment="1" applyProtection="1">
      <alignment horizontal="right" vertical="center"/>
      <protection hidden="1"/>
    </xf>
    <xf numFmtId="38" fontId="17" fillId="0" borderId="19" xfId="3" applyFont="1" applyBorder="1" applyAlignment="1" applyProtection="1">
      <alignment vertical="center"/>
      <protection hidden="1"/>
    </xf>
    <xf numFmtId="38" fontId="17" fillId="0" borderId="36" xfId="3" applyFont="1" applyBorder="1" applyAlignment="1" applyProtection="1">
      <alignment horizontal="center" vertical="center"/>
      <protection hidden="1"/>
    </xf>
    <xf numFmtId="0" fontId="34" fillId="12" borderId="37" xfId="9" applyFont="1" applyFill="1" applyBorder="1" applyAlignment="1" applyProtection="1">
      <alignment horizontal="center" vertical="center"/>
      <protection locked="0" hidden="1"/>
    </xf>
    <xf numFmtId="179" fontId="34" fillId="0" borderId="15" xfId="9" applyNumberFormat="1" applyFont="1" applyFill="1" applyBorder="1" applyAlignment="1" applyProtection="1">
      <alignment horizontal="center" vertical="center"/>
      <protection locked="0" hidden="1"/>
    </xf>
    <xf numFmtId="0" fontId="34" fillId="12" borderId="13" xfId="9" applyFont="1" applyFill="1" applyBorder="1" applyAlignment="1" applyProtection="1">
      <alignment horizontal="center" vertical="center"/>
      <protection locked="0" hidden="1"/>
    </xf>
    <xf numFmtId="0" fontId="34" fillId="0" borderId="15" xfId="9" applyNumberFormat="1" applyFont="1" applyFill="1" applyBorder="1" applyAlignment="1" applyProtection="1">
      <alignment horizontal="center" vertical="center"/>
      <protection locked="0" hidden="1"/>
    </xf>
    <xf numFmtId="38" fontId="34" fillId="0" borderId="13" xfId="3" applyFont="1" applyBorder="1" applyAlignment="1" applyProtection="1">
      <alignment vertical="center"/>
      <protection locked="0" hidden="1"/>
    </xf>
    <xf numFmtId="0" fontId="34" fillId="0" borderId="15" xfId="9" applyNumberFormat="1" applyFont="1" applyBorder="1" applyAlignment="1" applyProtection="1">
      <alignment vertical="center"/>
      <protection locked="0" hidden="1"/>
    </xf>
    <xf numFmtId="38" fontId="11" fillId="0" borderId="36" xfId="3" applyFont="1" applyFill="1" applyBorder="1" applyAlignment="1" applyProtection="1">
      <alignment horizontal="center" vertical="center"/>
      <protection hidden="1"/>
    </xf>
    <xf numFmtId="38" fontId="17" fillId="0" borderId="36" xfId="3" applyFont="1" applyFill="1" applyBorder="1" applyAlignment="1" applyProtection="1">
      <alignment horizontal="center" vertical="center"/>
      <protection hidden="1"/>
    </xf>
    <xf numFmtId="0" fontId="17" fillId="0" borderId="15" xfId="9" applyNumberFormat="1" applyFont="1" applyBorder="1" applyAlignment="1" applyProtection="1">
      <alignment horizontal="center" vertical="center"/>
      <protection hidden="1"/>
    </xf>
    <xf numFmtId="38" fontId="34" fillId="0" borderId="15" xfId="3" applyFont="1" applyBorder="1" applyAlignment="1" applyProtection="1">
      <alignment vertical="center"/>
      <protection locked="0" hidden="1"/>
    </xf>
    <xf numFmtId="0" fontId="11" fillId="0" borderId="0" xfId="2" applyFont="1" applyAlignment="1" applyProtection="1">
      <alignment vertical="center"/>
      <protection locked="0" hidden="1"/>
    </xf>
    <xf numFmtId="38" fontId="11" fillId="0" borderId="16" xfId="3" applyFont="1" applyFill="1" applyBorder="1" applyAlignment="1" applyProtection="1">
      <alignment horizontal="center" vertical="center"/>
      <protection hidden="1"/>
    </xf>
    <xf numFmtId="180" fontId="11" fillId="0" borderId="16" xfId="3" applyNumberFormat="1" applyFont="1" applyFill="1" applyBorder="1" applyAlignment="1" applyProtection="1">
      <alignment horizontal="center" vertical="top"/>
      <protection locked="0"/>
    </xf>
    <xf numFmtId="0" fontId="34" fillId="0" borderId="13" xfId="9" applyFont="1" applyBorder="1" applyAlignment="1" applyProtection="1">
      <alignment vertical="center"/>
      <protection locked="0" hidden="1"/>
    </xf>
    <xf numFmtId="0" fontId="34" fillId="0" borderId="15" xfId="9" applyFont="1" applyBorder="1" applyAlignment="1" applyProtection="1">
      <alignment vertical="center"/>
      <protection locked="0" hidden="1"/>
    </xf>
    <xf numFmtId="38" fontId="11" fillId="0" borderId="38" xfId="3" applyFont="1" applyBorder="1" applyAlignment="1" applyProtection="1">
      <alignment vertical="center"/>
      <protection hidden="1"/>
    </xf>
    <xf numFmtId="38" fontId="11" fillId="0" borderId="39" xfId="3" applyFont="1" applyBorder="1" applyAlignment="1" applyProtection="1">
      <alignment horizontal="center" vertical="center"/>
      <protection hidden="1"/>
    </xf>
    <xf numFmtId="38" fontId="11" fillId="0" borderId="40" xfId="3" applyFont="1" applyBorder="1" applyAlignment="1" applyProtection="1">
      <alignment horizontal="right" vertical="center"/>
      <protection hidden="1"/>
    </xf>
    <xf numFmtId="38" fontId="11" fillId="11" borderId="32" xfId="3" applyFont="1" applyFill="1" applyBorder="1" applyAlignment="1" applyProtection="1">
      <alignment horizontal="center" vertical="center"/>
      <protection hidden="1"/>
    </xf>
    <xf numFmtId="38" fontId="11" fillId="11" borderId="16" xfId="3" applyFont="1" applyFill="1" applyBorder="1" applyAlignment="1" applyProtection="1">
      <alignment horizontal="center" vertical="center"/>
      <protection hidden="1"/>
    </xf>
    <xf numFmtId="0" fontId="11" fillId="0" borderId="0" xfId="2" applyFont="1" applyAlignment="1" applyProtection="1">
      <alignment vertical="center"/>
      <protection hidden="1"/>
    </xf>
    <xf numFmtId="38" fontId="11" fillId="0" borderId="0" xfId="2" applyNumberFormat="1" applyFont="1" applyAlignment="1" applyProtection="1">
      <alignment vertical="center"/>
      <protection hidden="1"/>
    </xf>
    <xf numFmtId="38" fontId="11" fillId="0" borderId="0" xfId="3" applyFont="1" applyAlignment="1" applyProtection="1">
      <alignment vertical="center"/>
      <protection hidden="1"/>
    </xf>
    <xf numFmtId="0" fontId="11" fillId="11" borderId="28" xfId="2" applyFont="1" applyFill="1" applyBorder="1" applyAlignment="1" applyProtection="1">
      <alignment horizontal="center" vertical="center"/>
      <protection hidden="1"/>
    </xf>
    <xf numFmtId="38" fontId="11" fillId="11" borderId="28" xfId="3" applyFont="1" applyFill="1" applyBorder="1" applyAlignment="1" applyProtection="1">
      <alignment horizontal="center" vertical="center" shrinkToFit="1"/>
      <protection hidden="1"/>
    </xf>
    <xf numFmtId="49" fontId="17" fillId="0" borderId="17" xfId="9" applyNumberFormat="1" applyFont="1" applyBorder="1" applyAlignment="1" applyProtection="1">
      <alignment horizontal="center" vertical="center"/>
      <protection hidden="1"/>
    </xf>
    <xf numFmtId="0" fontId="17" fillId="0" borderId="18" xfId="9" applyNumberFormat="1" applyFont="1" applyBorder="1" applyAlignment="1" applyProtection="1">
      <alignment horizontal="center" vertical="center"/>
      <protection hidden="1"/>
    </xf>
    <xf numFmtId="0" fontId="34" fillId="0" borderId="17" xfId="9" applyFont="1" applyFill="1" applyBorder="1" applyAlignment="1" applyProtection="1">
      <alignment vertical="center"/>
      <protection locked="0" hidden="1"/>
    </xf>
    <xf numFmtId="0" fontId="34" fillId="0" borderId="18" xfId="9" applyFont="1" applyFill="1" applyBorder="1" applyAlignment="1" applyProtection="1">
      <alignment vertical="center"/>
      <protection locked="0" hidden="1"/>
    </xf>
    <xf numFmtId="38" fontId="11" fillId="8" borderId="32" xfId="3" applyFont="1" applyFill="1" applyBorder="1" applyAlignment="1" applyProtection="1">
      <alignment vertical="center"/>
      <protection locked="0"/>
    </xf>
    <xf numFmtId="38" fontId="11" fillId="0" borderId="32" xfId="3" applyFont="1" applyBorder="1" applyAlignment="1" applyProtection="1">
      <alignment vertical="center"/>
      <protection hidden="1"/>
    </xf>
    <xf numFmtId="0" fontId="11" fillId="0" borderId="0" xfId="7"/>
    <xf numFmtId="0" fontId="35" fillId="0" borderId="0" xfId="7" applyFont="1"/>
    <xf numFmtId="0" fontId="17" fillId="12" borderId="37" xfId="9" applyFont="1" applyFill="1" applyBorder="1" applyAlignment="1" applyProtection="1">
      <alignment horizontal="center" vertical="center"/>
      <protection locked="0" hidden="1"/>
    </xf>
    <xf numFmtId="179" fontId="17" fillId="0" borderId="15" xfId="9" applyNumberFormat="1" applyFont="1" applyFill="1" applyBorder="1" applyAlignment="1" applyProtection="1">
      <alignment horizontal="center" vertical="center"/>
      <protection locked="0" hidden="1"/>
    </xf>
    <xf numFmtId="0" fontId="17" fillId="12" borderId="13" xfId="9" applyFont="1" applyFill="1" applyBorder="1" applyAlignment="1" applyProtection="1">
      <alignment horizontal="center" vertical="center"/>
      <protection locked="0" hidden="1"/>
    </xf>
    <xf numFmtId="0" fontId="17" fillId="0" borderId="15" xfId="9" applyNumberFormat="1" applyFont="1" applyFill="1" applyBorder="1" applyAlignment="1" applyProtection="1">
      <alignment horizontal="center" vertical="center"/>
      <protection locked="0" hidden="1"/>
    </xf>
    <xf numFmtId="38" fontId="17" fillId="0" borderId="13" xfId="3" applyFont="1" applyBorder="1" applyAlignment="1" applyProtection="1">
      <alignment vertical="center"/>
      <protection locked="0" hidden="1"/>
    </xf>
    <xf numFmtId="0" fontId="17" fillId="0" borderId="15" xfId="9" applyNumberFormat="1" applyFont="1" applyBorder="1" applyAlignment="1" applyProtection="1">
      <alignment vertical="center"/>
      <protection locked="0" hidden="1"/>
    </xf>
    <xf numFmtId="38" fontId="17" fillId="0" borderId="16" xfId="3" applyFont="1" applyBorder="1" applyAlignment="1" applyProtection="1">
      <alignment vertical="center"/>
      <protection locked="0" hidden="1"/>
    </xf>
    <xf numFmtId="38" fontId="17" fillId="0" borderId="15" xfId="3" applyFont="1" applyBorder="1" applyAlignment="1" applyProtection="1">
      <alignment vertical="center"/>
      <protection locked="0" hidden="1"/>
    </xf>
    <xf numFmtId="0" fontId="17" fillId="0" borderId="16" xfId="9" applyFont="1" applyBorder="1" applyAlignment="1" applyProtection="1">
      <alignment vertical="center"/>
      <protection locked="0" hidden="1"/>
    </xf>
    <xf numFmtId="0" fontId="17" fillId="0" borderId="13" xfId="9" applyFont="1" applyBorder="1" applyAlignment="1" applyProtection="1">
      <alignment vertical="center"/>
      <protection locked="0" hidden="1"/>
    </xf>
    <xf numFmtId="0" fontId="17" fillId="0" borderId="15" xfId="9" applyFont="1" applyBorder="1" applyAlignment="1" applyProtection="1">
      <alignment vertical="center"/>
      <protection locked="0" hidden="1"/>
    </xf>
    <xf numFmtId="0" fontId="17" fillId="0" borderId="17" xfId="9" applyFont="1" applyFill="1" applyBorder="1" applyAlignment="1" applyProtection="1">
      <alignment vertical="center"/>
      <protection locked="0" hidden="1"/>
    </xf>
    <xf numFmtId="0" fontId="17" fillId="0" borderId="18" xfId="9" applyFont="1" applyFill="1" applyBorder="1" applyAlignment="1" applyProtection="1">
      <alignment vertical="center"/>
      <protection locked="0" hidden="1"/>
    </xf>
    <xf numFmtId="0" fontId="17" fillId="0" borderId="42" xfId="9" applyFont="1" applyFill="1" applyBorder="1" applyAlignment="1" applyProtection="1">
      <alignment vertical="center"/>
      <protection locked="0" hidden="1"/>
    </xf>
    <xf numFmtId="0" fontId="11" fillId="0" borderId="0" xfId="2" applyFont="1" applyFill="1" applyBorder="1" applyAlignment="1" applyProtection="1">
      <alignment horizontal="center" vertical="center"/>
      <protection hidden="1"/>
    </xf>
    <xf numFmtId="0" fontId="31" fillId="0" borderId="0" xfId="2" applyFont="1" applyFill="1" applyBorder="1" applyAlignment="1" applyProtection="1">
      <alignment vertical="center"/>
      <protection hidden="1"/>
    </xf>
    <xf numFmtId="0" fontId="31" fillId="3" borderId="0" xfId="2" applyFont="1" applyFill="1" applyBorder="1" applyAlignment="1" applyProtection="1">
      <alignment vertical="center"/>
      <protection hidden="1"/>
    </xf>
    <xf numFmtId="0" fontId="17" fillId="3" borderId="0" xfId="2" applyFont="1" applyFill="1" applyBorder="1" applyAlignment="1" applyProtection="1">
      <alignment vertical="center"/>
      <protection hidden="1"/>
    </xf>
    <xf numFmtId="38" fontId="37" fillId="3" borderId="0" xfId="2" applyNumberFormat="1" applyFont="1" applyFill="1" applyBorder="1" applyAlignment="1" applyProtection="1">
      <alignment vertical="center"/>
      <protection hidden="1"/>
    </xf>
    <xf numFmtId="38" fontId="12" fillId="4" borderId="17" xfId="3" applyFont="1" applyFill="1" applyBorder="1" applyAlignment="1" applyProtection="1">
      <alignment horizontal="center" vertical="center"/>
      <protection hidden="1"/>
    </xf>
    <xf numFmtId="38" fontId="38" fillId="0" borderId="0" xfId="1" applyFont="1" applyFill="1" applyAlignment="1" applyProtection="1">
      <alignment vertical="center"/>
      <protection hidden="1"/>
    </xf>
    <xf numFmtId="38" fontId="36" fillId="0" borderId="0" xfId="2" applyNumberFormat="1" applyFont="1" applyFill="1" applyBorder="1" applyAlignment="1" applyProtection="1">
      <alignment vertical="center"/>
      <protection hidden="1"/>
    </xf>
    <xf numFmtId="0" fontId="39" fillId="0" borderId="0" xfId="0" applyFont="1"/>
    <xf numFmtId="49" fontId="40" fillId="4" borderId="12" xfId="3" applyNumberFormat="1" applyFont="1" applyFill="1" applyBorder="1" applyAlignment="1" applyProtection="1">
      <alignment horizontal="center" vertical="center" wrapText="1"/>
      <protection hidden="1"/>
    </xf>
    <xf numFmtId="38" fontId="41" fillId="0" borderId="25" xfId="1" applyFont="1" applyFill="1" applyBorder="1" applyAlignment="1" applyProtection="1">
      <alignment horizontal="right" vertical="center"/>
      <protection locked="0"/>
    </xf>
    <xf numFmtId="0" fontId="40" fillId="4" borderId="12" xfId="3" applyNumberFormat="1" applyFont="1" applyFill="1" applyBorder="1" applyAlignment="1" applyProtection="1">
      <alignment horizontal="center" vertical="center" wrapText="1"/>
      <protection hidden="1"/>
    </xf>
    <xf numFmtId="0" fontId="40" fillId="4" borderId="24" xfId="3" applyNumberFormat="1" applyFont="1" applyFill="1" applyBorder="1" applyAlignment="1" applyProtection="1">
      <alignment horizontal="center" vertical="center" wrapText="1"/>
      <protection hidden="1"/>
    </xf>
    <xf numFmtId="38" fontId="11" fillId="0" borderId="0" xfId="3" applyFont="1" applyFill="1" applyAlignment="1" applyProtection="1">
      <alignment vertical="center"/>
      <protection hidden="1"/>
    </xf>
    <xf numFmtId="0" fontId="42" fillId="3" borderId="0" xfId="0" applyFont="1" applyFill="1" applyAlignment="1">
      <alignment horizontal="right"/>
    </xf>
    <xf numFmtId="0" fontId="3" fillId="0" borderId="0" xfId="0" applyFont="1" applyBorder="1"/>
    <xf numFmtId="38" fontId="12" fillId="4" borderId="43" xfId="3" applyFont="1" applyFill="1" applyBorder="1" applyAlignment="1" applyProtection="1">
      <alignment horizontal="distributed" vertical="center"/>
      <protection hidden="1"/>
    </xf>
    <xf numFmtId="38" fontId="40" fillId="4" borderId="35" xfId="3" applyFont="1" applyFill="1" applyBorder="1" applyAlignment="1" applyProtection="1">
      <alignment horizontal="distributed" vertical="center" wrapText="1"/>
      <protection hidden="1"/>
    </xf>
    <xf numFmtId="0" fontId="42" fillId="0" borderId="0" xfId="0" applyFont="1" applyAlignment="1">
      <alignment horizontal="right"/>
    </xf>
    <xf numFmtId="0" fontId="17" fillId="0" borderId="0" xfId="2" applyFont="1" applyFill="1" applyBorder="1" applyAlignment="1" applyProtection="1">
      <alignment horizontal="distributed" vertical="center"/>
      <protection locked="0" hidden="1"/>
    </xf>
    <xf numFmtId="0" fontId="17" fillId="6" borderId="0" xfId="2" applyFont="1" applyFill="1" applyBorder="1" applyAlignment="1" applyProtection="1">
      <alignment horizontal="center" vertical="center"/>
      <protection locked="0" hidden="1"/>
    </xf>
    <xf numFmtId="0" fontId="17" fillId="6" borderId="0" xfId="2" applyFont="1" applyFill="1" applyAlignment="1" applyProtection="1">
      <alignment horizontal="center" vertical="center"/>
      <protection locked="0" hidden="1"/>
    </xf>
    <xf numFmtId="0" fontId="17" fillId="7" borderId="0" xfId="2" applyFont="1" applyFill="1" applyAlignment="1" applyProtection="1">
      <alignment vertical="center"/>
      <protection locked="0" hidden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2" applyFont="1" applyAlignment="1" applyProtection="1">
      <alignment vertical="center"/>
      <protection locked="0" hidden="1"/>
    </xf>
    <xf numFmtId="0" fontId="32" fillId="0" borderId="0" xfId="2" applyFont="1" applyFill="1" applyBorder="1" applyAlignment="1" applyProtection="1">
      <alignment horizontal="center" vertical="center"/>
      <protection locked="0" hidden="1"/>
    </xf>
    <xf numFmtId="0" fontId="17" fillId="0" borderId="0" xfId="2" applyFont="1" applyBorder="1" applyAlignment="1" applyProtection="1">
      <alignment horizontal="distributed" vertical="center"/>
      <protection locked="0" hidden="1"/>
    </xf>
    <xf numFmtId="0" fontId="17" fillId="0" borderId="0" xfId="2" applyFont="1" applyFill="1" applyBorder="1" applyAlignment="1" applyProtection="1">
      <alignment horizontal="center" vertical="center"/>
      <protection locked="0" hidden="1"/>
    </xf>
    <xf numFmtId="0" fontId="17" fillId="0" borderId="0" xfId="2" applyFont="1" applyAlignment="1" applyProtection="1">
      <alignment horizontal="center" vertical="center"/>
      <protection locked="0" hidden="1"/>
    </xf>
    <xf numFmtId="0" fontId="17" fillId="0" borderId="0" xfId="2" applyFont="1" applyFill="1" applyAlignment="1" applyProtection="1">
      <alignment vertical="center"/>
      <protection locked="0" hidden="1"/>
    </xf>
    <xf numFmtId="0" fontId="31" fillId="0" borderId="0" xfId="2" applyFont="1" applyAlignment="1" applyProtection="1">
      <alignment vertical="center"/>
      <protection locked="0" hidden="1"/>
    </xf>
    <xf numFmtId="38" fontId="29" fillId="8" borderId="26" xfId="1" applyFont="1" applyFill="1" applyBorder="1" applyAlignment="1" applyProtection="1">
      <alignment horizontal="left" vertical="center"/>
    </xf>
    <xf numFmtId="0" fontId="43" fillId="14" borderId="0" xfId="9" applyFont="1" applyFill="1" applyBorder="1" applyAlignment="1">
      <alignment horizontal="left" vertical="center"/>
    </xf>
    <xf numFmtId="38" fontId="23" fillId="9" borderId="25" xfId="3" applyFont="1" applyFill="1" applyBorder="1" applyAlignment="1" applyProtection="1">
      <alignment horizontal="center" vertical="center"/>
      <protection hidden="1"/>
    </xf>
    <xf numFmtId="38" fontId="23" fillId="9" borderId="26" xfId="3" applyFont="1" applyFill="1" applyBorder="1" applyAlignment="1" applyProtection="1">
      <alignment horizontal="center" vertical="center"/>
      <protection hidden="1"/>
    </xf>
    <xf numFmtId="0" fontId="29" fillId="0" borderId="0" xfId="2" applyFont="1" applyFill="1" applyBorder="1" applyAlignment="1" applyProtection="1">
      <alignment horizontal="center" vertical="center"/>
      <protection hidden="1"/>
    </xf>
    <xf numFmtId="0" fontId="11" fillId="9" borderId="4" xfId="2" applyFont="1" applyFill="1" applyBorder="1" applyAlignment="1" applyProtection="1">
      <alignment horizontal="center" vertical="center"/>
      <protection hidden="1"/>
    </xf>
    <xf numFmtId="0" fontId="11" fillId="9" borderId="5" xfId="2" applyFont="1" applyFill="1" applyBorder="1" applyAlignment="1" applyProtection="1">
      <alignment horizontal="center" vertical="center"/>
      <protection hidden="1"/>
    </xf>
    <xf numFmtId="0" fontId="11" fillId="9" borderId="9" xfId="2" applyFont="1" applyFill="1" applyBorder="1" applyAlignment="1" applyProtection="1">
      <alignment horizontal="center" vertical="center"/>
      <protection hidden="1"/>
    </xf>
    <xf numFmtId="0" fontId="11" fillId="9" borderId="10" xfId="2" applyFont="1" applyFill="1" applyBorder="1" applyAlignment="1" applyProtection="1">
      <alignment horizontal="center" vertical="center"/>
      <protection hidden="1"/>
    </xf>
    <xf numFmtId="0" fontId="17" fillId="0" borderId="19" xfId="2" applyFont="1" applyBorder="1" applyAlignment="1" applyProtection="1">
      <alignment horizontal="center" vertical="center"/>
      <protection hidden="1"/>
    </xf>
    <xf numFmtId="0" fontId="17" fillId="0" borderId="34" xfId="2" applyFont="1" applyBorder="1" applyAlignment="1" applyProtection="1">
      <alignment horizontal="center" vertical="center"/>
      <protection hidden="1"/>
    </xf>
    <xf numFmtId="0" fontId="11" fillId="11" borderId="28" xfId="2" applyFont="1" applyFill="1" applyBorder="1" applyAlignment="1" applyProtection="1">
      <alignment horizontal="center" vertical="center"/>
      <protection hidden="1"/>
    </xf>
    <xf numFmtId="0" fontId="17" fillId="11" borderId="16" xfId="2" applyFont="1" applyFill="1" applyBorder="1" applyAlignment="1" applyProtection="1">
      <alignment horizontal="center" vertical="center"/>
      <protection hidden="1"/>
    </xf>
    <xf numFmtId="38" fontId="11" fillId="11" borderId="32" xfId="3" applyFont="1" applyFill="1" applyBorder="1" applyAlignment="1" applyProtection="1">
      <alignment horizontal="center" vertical="center"/>
      <protection hidden="1"/>
    </xf>
    <xf numFmtId="38" fontId="17" fillId="11" borderId="16" xfId="3" applyFont="1" applyFill="1" applyBorder="1" applyAlignment="1" applyProtection="1">
      <alignment horizontal="center" vertical="center"/>
      <protection hidden="1"/>
    </xf>
    <xf numFmtId="38" fontId="17" fillId="11" borderId="41" xfId="3" applyFont="1" applyFill="1" applyBorder="1" applyAlignment="1" applyProtection="1">
      <alignment horizontal="center" vertical="center"/>
      <protection hidden="1"/>
    </xf>
    <xf numFmtId="38" fontId="17" fillId="11" borderId="33" xfId="3" applyFont="1" applyFill="1" applyBorder="1" applyAlignment="1" applyProtection="1">
      <alignment horizontal="center" vertical="center"/>
      <protection hidden="1"/>
    </xf>
  </cellXfs>
  <cellStyles count="10">
    <cellStyle name="パーセント" xfId="8" builtinId="5"/>
    <cellStyle name="桁区切り" xfId="1" builtinId="6"/>
    <cellStyle name="桁区切り 2" xfId="3"/>
    <cellStyle name="桁区切り 2 2" xfId="5"/>
    <cellStyle name="桁区切り 3" xfId="6"/>
    <cellStyle name="標準" xfId="0" builtinId="0"/>
    <cellStyle name="標準 2" xfId="7"/>
    <cellStyle name="標準 2 2" xfId="4"/>
    <cellStyle name="標準_Book1" xfId="9"/>
    <cellStyle name="標準_市町の単価表（V33）20020422" xfId="2"/>
  </cellStyles>
  <dxfs count="5"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99"/>
      <color rgb="FF2E75B6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1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checked="Checked" firstButton="1" fmlaLink="$O$2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Q$15" lockText="1"/>
</file>

<file path=xl/ctrlProps/ctrlProp8.xml><?xml version="1.0" encoding="utf-8"?>
<formControlPr xmlns="http://schemas.microsoft.com/office/spreadsheetml/2009/9/main" objectType="Radio" checked="Checked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1934694</xdr:colOff>
      <xdr:row>10</xdr:row>
      <xdr:rowOff>428349</xdr:rowOff>
    </xdr:from>
    <xdr:to>
      <xdr:col>5</xdr:col>
      <xdr:colOff>641582</xdr:colOff>
      <xdr:row>10</xdr:row>
      <xdr:rowOff>749012</xdr:rowOff>
    </xdr:to>
    <xdr:grpSp>
      <xdr:nvGrpSpPr>
        <xdr:cNvPr id="18" name="グループ化 17"/>
        <xdr:cNvGrpSpPr/>
      </xdr:nvGrpSpPr>
      <xdr:grpSpPr>
        <a:xfrm>
          <a:off x="6678144" y="4333599"/>
          <a:ext cx="916688" cy="320663"/>
          <a:chOff x="5656769" y="4325420"/>
          <a:chExt cx="916154" cy="320663"/>
        </a:xfrm>
      </xdr:grpSpPr>
      <xdr:sp macro="" textlink="">
        <xdr:nvSpPr>
          <xdr:cNvPr id="5" name="テキスト ボックス 4"/>
          <xdr:cNvSpPr txBox="1"/>
        </xdr:nvSpPr>
        <xdr:spPr>
          <a:xfrm>
            <a:off x="5782113" y="4325420"/>
            <a:ext cx="790810" cy="3018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プール用</a:t>
            </a:r>
            <a:endPara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64" name="Option Button 640" hidden="1">
                <a:extLst>
                  <a:ext uri="{63B3BB69-23CF-44E3-9099-C40C66FF867C}">
                    <a14:compatExt spid="_x0000_s1664"/>
                  </a:ext>
                </a:extLst>
              </xdr:cNvPr>
              <xdr:cNvSpPr/>
            </xdr:nvSpPr>
            <xdr:spPr bwMode="auto">
              <a:xfrm>
                <a:off x="5656769" y="4341283"/>
                <a:ext cx="8001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3</xdr:col>
      <xdr:colOff>2034989</xdr:colOff>
      <xdr:row>11</xdr:row>
      <xdr:rowOff>89196</xdr:rowOff>
    </xdr:from>
    <xdr:to>
      <xdr:col>6</xdr:col>
      <xdr:colOff>6615</xdr:colOff>
      <xdr:row>15</xdr:row>
      <xdr:rowOff>140736</xdr:rowOff>
    </xdr:to>
    <xdr:sp macro="" textlink="">
      <xdr:nvSpPr>
        <xdr:cNvPr id="73" name="正方形/長方形 72"/>
        <xdr:cNvSpPr/>
      </xdr:nvSpPr>
      <xdr:spPr>
        <a:xfrm>
          <a:off x="4708339" y="5086646"/>
          <a:ext cx="2918276" cy="1334240"/>
        </a:xfrm>
        <a:prstGeom prst="rect">
          <a:avLst/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2066925</xdr:colOff>
          <xdr:row>2</xdr:row>
          <xdr:rowOff>85725</xdr:rowOff>
        </xdr:from>
        <xdr:to>
          <xdr:col>5</xdr:col>
          <xdr:colOff>666750</xdr:colOff>
          <xdr:row>5</xdr:row>
          <xdr:rowOff>0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xdr:twoCellAnchor editAs="absolute">
    <xdr:from>
      <xdr:col>4</xdr:col>
      <xdr:colOff>324</xdr:colOff>
      <xdr:row>1</xdr:row>
      <xdr:rowOff>224430</xdr:rowOff>
    </xdr:from>
    <xdr:to>
      <xdr:col>5</xdr:col>
      <xdr:colOff>667011</xdr:colOff>
      <xdr:row>3</xdr:row>
      <xdr:rowOff>69050</xdr:rowOff>
    </xdr:to>
    <xdr:sp macro="" textlink="">
      <xdr:nvSpPr>
        <xdr:cNvPr id="10" name="正方形/長方形 9"/>
        <xdr:cNvSpPr/>
      </xdr:nvSpPr>
      <xdr:spPr>
        <a:xfrm>
          <a:off x="4730750" y="783230"/>
          <a:ext cx="2876811" cy="314520"/>
        </a:xfrm>
        <a:prstGeom prst="rect">
          <a:avLst/>
        </a:prstGeom>
        <a:solidFill>
          <a:srgbClr val="2F75B5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①使用年月分の表示</a:t>
          </a:r>
        </a:p>
      </xdr:txBody>
    </xdr:sp>
    <xdr:clientData/>
  </xdr:twoCellAnchor>
  <xdr:twoCellAnchor editAs="absolute">
    <xdr:from>
      <xdr:col>4</xdr:col>
      <xdr:colOff>1968897</xdr:colOff>
      <xdr:row>10</xdr:row>
      <xdr:rowOff>92379</xdr:rowOff>
    </xdr:from>
    <xdr:to>
      <xdr:col>6</xdr:col>
      <xdr:colOff>1520</xdr:colOff>
      <xdr:row>10</xdr:row>
      <xdr:rowOff>438436</xdr:rowOff>
    </xdr:to>
    <xdr:sp macro="" textlink="">
      <xdr:nvSpPr>
        <xdr:cNvPr id="63" name="テキスト ボックス 62"/>
        <xdr:cNvSpPr txBox="1"/>
      </xdr:nvSpPr>
      <xdr:spPr>
        <a:xfrm>
          <a:off x="6698324" y="4014827"/>
          <a:ext cx="913065" cy="346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ctr">
          <a:spAutoFit/>
        </a:bodyPr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浴場用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1924050</xdr:colOff>
          <xdr:row>10</xdr:row>
          <xdr:rowOff>95250</xdr:rowOff>
        </xdr:from>
        <xdr:to>
          <xdr:col>5</xdr:col>
          <xdr:colOff>619125</xdr:colOff>
          <xdr:row>10</xdr:row>
          <xdr:rowOff>428625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9</xdr:row>
          <xdr:rowOff>428625</xdr:rowOff>
        </xdr:from>
        <xdr:to>
          <xdr:col>5</xdr:col>
          <xdr:colOff>676275</xdr:colOff>
          <xdr:row>11</xdr:row>
          <xdr:rowOff>0</xdr:rowOff>
        </xdr:to>
        <xdr:sp macro="" textlink="">
          <xdr:nvSpPr>
            <xdr:cNvPr id="1106" name="Group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y</a:t>
              </a:r>
            </a:p>
          </xdr:txBody>
        </xdr:sp>
        <xdr:clientData/>
      </xdr:twoCellAnchor>
    </mc:Choice>
    <mc:Fallback/>
  </mc:AlternateContent>
  <xdr:twoCellAnchor editAs="absolute">
    <xdr:from>
      <xdr:col>4</xdr:col>
      <xdr:colOff>324</xdr:colOff>
      <xdr:row>9</xdr:row>
      <xdr:rowOff>247420</xdr:rowOff>
    </xdr:from>
    <xdr:to>
      <xdr:col>6</xdr:col>
      <xdr:colOff>900</xdr:colOff>
      <xdr:row>10</xdr:row>
      <xdr:rowOff>117660</xdr:rowOff>
    </xdr:to>
    <xdr:sp macro="" textlink="">
      <xdr:nvSpPr>
        <xdr:cNvPr id="67" name="正方形/長方形 66"/>
        <xdr:cNvSpPr/>
      </xdr:nvSpPr>
      <xdr:spPr>
        <a:xfrm>
          <a:off x="4728072" y="3715693"/>
          <a:ext cx="2884277" cy="326726"/>
        </a:xfrm>
        <a:prstGeom prst="rect">
          <a:avLst/>
        </a:prstGeom>
        <a:solidFill>
          <a:srgbClr val="2F75B5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③水道用途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2028825</xdr:colOff>
          <xdr:row>11</xdr:row>
          <xdr:rowOff>295275</xdr:rowOff>
        </xdr:from>
        <xdr:to>
          <xdr:col>6</xdr:col>
          <xdr:colOff>0</xdr:colOff>
          <xdr:row>15</xdr:row>
          <xdr:rowOff>142875</xdr:rowOff>
        </xdr:to>
        <xdr:sp macro="" textlink="">
          <xdr:nvSpPr>
            <xdr:cNvPr id="1107" name="Group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量水器口径区分</a:t>
              </a:r>
            </a:p>
          </xdr:txBody>
        </xdr:sp>
        <xdr:clientData/>
      </xdr:twoCellAnchor>
    </mc:Choice>
    <mc:Fallback/>
  </mc:AlternateContent>
  <xdr:twoCellAnchor editAs="absolute">
    <xdr:from>
      <xdr:col>4</xdr:col>
      <xdr:colOff>89909</xdr:colOff>
      <xdr:row>12</xdr:row>
      <xdr:rowOff>166452</xdr:rowOff>
    </xdr:from>
    <xdr:to>
      <xdr:col>4</xdr:col>
      <xdr:colOff>712209</xdr:colOff>
      <xdr:row>13</xdr:row>
      <xdr:rowOff>35896</xdr:rowOff>
    </xdr:to>
    <xdr:grpSp>
      <xdr:nvGrpSpPr>
        <xdr:cNvPr id="79" name="グループ化 78"/>
        <xdr:cNvGrpSpPr/>
      </xdr:nvGrpSpPr>
      <xdr:grpSpPr>
        <a:xfrm>
          <a:off x="4833359" y="5471877"/>
          <a:ext cx="622300" cy="202819"/>
          <a:chOff x="8102600" y="3155950"/>
          <a:chExt cx="622300" cy="200410"/>
        </a:xfrm>
      </xdr:grpSpPr>
      <xdr:sp macro="" textlink="">
        <xdr:nvSpPr>
          <xdr:cNvPr id="44" name="テキスト ボックス 43"/>
          <xdr:cNvSpPr txBox="1"/>
        </xdr:nvSpPr>
        <xdr:spPr>
          <a:xfrm>
            <a:off x="8248650" y="3155950"/>
            <a:ext cx="4762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013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Option Button 84" hidden="1">
                <a:extLst>
                  <a:ext uri="{63B3BB69-23CF-44E3-9099-C40C66FF867C}">
                    <a14:compatExt spid="_x0000_s1108"/>
                  </a:ext>
                </a:extLst>
              </xdr:cNvPr>
              <xdr:cNvSpPr/>
            </xdr:nvSpPr>
            <xdr:spPr bwMode="auto">
              <a:xfrm>
                <a:off x="8102600" y="3155951"/>
                <a:ext cx="558800" cy="2004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948029</xdr:colOff>
      <xdr:row>12</xdr:row>
      <xdr:rowOff>148574</xdr:rowOff>
    </xdr:from>
    <xdr:to>
      <xdr:col>4</xdr:col>
      <xdr:colOff>1415200</xdr:colOff>
      <xdr:row>13</xdr:row>
      <xdr:rowOff>36586</xdr:rowOff>
    </xdr:to>
    <xdr:sp macro="" textlink="">
      <xdr:nvSpPr>
        <xdr:cNvPr id="87" name="テキスト ボックス 86"/>
        <xdr:cNvSpPr txBox="1"/>
      </xdr:nvSpPr>
      <xdr:spPr>
        <a:xfrm>
          <a:off x="5676101" y="5475943"/>
          <a:ext cx="467171" cy="216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en-US" altLang="ja-JP" sz="1400"/>
            <a:t>020</a:t>
          </a:r>
          <a:r>
            <a:rPr kumimoji="1" lang="ja-JP" altLang="en-US" sz="1400"/>
            <a:t>㎜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800100</xdr:colOff>
          <xdr:row>12</xdr:row>
          <xdr:rowOff>142875</xdr:rowOff>
        </xdr:from>
        <xdr:to>
          <xdr:col>4</xdr:col>
          <xdr:colOff>1419225</xdr:colOff>
          <xdr:row>13</xdr:row>
          <xdr:rowOff>66675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4</xdr:col>
      <xdr:colOff>1467139</xdr:colOff>
      <xdr:row>12</xdr:row>
      <xdr:rowOff>143726</xdr:rowOff>
    </xdr:from>
    <xdr:to>
      <xdr:col>4</xdr:col>
      <xdr:colOff>2070389</xdr:colOff>
      <xdr:row>13</xdr:row>
      <xdr:rowOff>22308</xdr:rowOff>
    </xdr:to>
    <xdr:grpSp>
      <xdr:nvGrpSpPr>
        <xdr:cNvPr id="77" name="グループ化 76"/>
        <xdr:cNvGrpSpPr/>
      </xdr:nvGrpSpPr>
      <xdr:grpSpPr>
        <a:xfrm>
          <a:off x="6210589" y="5449151"/>
          <a:ext cx="603250" cy="211957"/>
          <a:chOff x="9848850" y="3108610"/>
          <a:chExt cx="603250" cy="209549"/>
        </a:xfrm>
      </xdr:grpSpPr>
      <xdr:sp macro="" textlink="">
        <xdr:nvSpPr>
          <xdr:cNvPr id="88" name="テキスト ボックス 87"/>
          <xdr:cNvSpPr txBox="1"/>
        </xdr:nvSpPr>
        <xdr:spPr>
          <a:xfrm>
            <a:off x="10001250" y="3124200"/>
            <a:ext cx="450850" cy="165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025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0" name="Option Button 86" hidden="1">
                <a:extLst>
                  <a:ext uri="{63B3BB69-23CF-44E3-9099-C40C66FF867C}">
                    <a14:compatExt spid="_x0000_s1110"/>
                  </a:ext>
                </a:extLst>
              </xdr:cNvPr>
              <xdr:cNvSpPr/>
            </xdr:nvSpPr>
            <xdr:spPr bwMode="auto">
              <a:xfrm>
                <a:off x="9848850" y="3108610"/>
                <a:ext cx="584200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2108489</xdr:colOff>
      <xdr:row>12</xdr:row>
      <xdr:rowOff>131360</xdr:rowOff>
    </xdr:from>
    <xdr:to>
      <xdr:col>5</xdr:col>
      <xdr:colOff>502468</xdr:colOff>
      <xdr:row>13</xdr:row>
      <xdr:rowOff>27598</xdr:rowOff>
    </xdr:to>
    <xdr:grpSp>
      <xdr:nvGrpSpPr>
        <xdr:cNvPr id="76" name="グループ化 75"/>
        <xdr:cNvGrpSpPr/>
      </xdr:nvGrpSpPr>
      <xdr:grpSpPr>
        <a:xfrm>
          <a:off x="6851939" y="5436785"/>
          <a:ext cx="603779" cy="229613"/>
          <a:chOff x="8108949" y="3432474"/>
          <a:chExt cx="603251" cy="227206"/>
        </a:xfrm>
      </xdr:grpSpPr>
      <xdr:sp macro="" textlink="">
        <xdr:nvSpPr>
          <xdr:cNvPr id="89" name="テキスト ボックス 88"/>
          <xdr:cNvSpPr txBox="1"/>
        </xdr:nvSpPr>
        <xdr:spPr>
          <a:xfrm>
            <a:off x="8185150" y="3441700"/>
            <a:ext cx="527050" cy="209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030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1" name="Option Button 87" hidden="1">
                <a:extLst>
                  <a:ext uri="{63B3BB69-23CF-44E3-9099-C40C66FF867C}">
                    <a14:compatExt spid="_x0000_s1111"/>
                  </a:ext>
                </a:extLst>
              </xdr:cNvPr>
              <xdr:cNvSpPr/>
            </xdr:nvSpPr>
            <xdr:spPr bwMode="auto">
              <a:xfrm>
                <a:off x="8108949" y="3432474"/>
                <a:ext cx="577853" cy="2272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88659</xdr:colOff>
      <xdr:row>13</xdr:row>
      <xdr:rowOff>122383</xdr:rowOff>
    </xdr:from>
    <xdr:to>
      <xdr:col>4</xdr:col>
      <xdr:colOff>691909</xdr:colOff>
      <xdr:row>14</xdr:row>
      <xdr:rowOff>52535</xdr:rowOff>
    </xdr:to>
    <xdr:grpSp>
      <xdr:nvGrpSpPr>
        <xdr:cNvPr id="75" name="グループ化 74"/>
        <xdr:cNvGrpSpPr/>
      </xdr:nvGrpSpPr>
      <xdr:grpSpPr>
        <a:xfrm>
          <a:off x="4832109" y="5761183"/>
          <a:ext cx="603250" cy="244477"/>
          <a:chOff x="9112250" y="3467165"/>
          <a:chExt cx="603250" cy="234885"/>
        </a:xfrm>
      </xdr:grpSpPr>
      <xdr:sp macro="" textlink="">
        <xdr:nvSpPr>
          <xdr:cNvPr id="90" name="テキスト ボックス 89"/>
          <xdr:cNvSpPr txBox="1"/>
        </xdr:nvSpPr>
        <xdr:spPr>
          <a:xfrm>
            <a:off x="9207500" y="3473450"/>
            <a:ext cx="50800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040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2" name="Option Button 88" hidden="1">
                <a:extLst>
                  <a:ext uri="{63B3BB69-23CF-44E3-9099-C40C66FF867C}">
                    <a14:compatExt spid="_x0000_s1112"/>
                  </a:ext>
                </a:extLst>
              </xdr:cNvPr>
              <xdr:cNvSpPr/>
            </xdr:nvSpPr>
            <xdr:spPr bwMode="auto">
              <a:xfrm>
                <a:off x="9112250" y="3467165"/>
                <a:ext cx="603250" cy="222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792853</xdr:colOff>
      <xdr:row>13</xdr:row>
      <xdr:rowOff>127945</xdr:rowOff>
    </xdr:from>
    <xdr:to>
      <xdr:col>4</xdr:col>
      <xdr:colOff>1491353</xdr:colOff>
      <xdr:row>14</xdr:row>
      <xdr:rowOff>35852</xdr:rowOff>
    </xdr:to>
    <xdr:grpSp>
      <xdr:nvGrpSpPr>
        <xdr:cNvPr id="71" name="グループ化 70"/>
        <xdr:cNvGrpSpPr/>
      </xdr:nvGrpSpPr>
      <xdr:grpSpPr>
        <a:xfrm>
          <a:off x="5536303" y="5766745"/>
          <a:ext cx="698500" cy="222232"/>
          <a:chOff x="9829800" y="3435070"/>
          <a:chExt cx="698500" cy="216180"/>
        </a:xfrm>
      </xdr:grpSpPr>
      <xdr:sp macro="" textlink="">
        <xdr:nvSpPr>
          <xdr:cNvPr id="91" name="テキスト ボックス 90"/>
          <xdr:cNvSpPr txBox="1"/>
        </xdr:nvSpPr>
        <xdr:spPr>
          <a:xfrm>
            <a:off x="9906000" y="3435350"/>
            <a:ext cx="546100" cy="215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050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3" name="Option Button 89" hidden="1">
                <a:extLst>
                  <a:ext uri="{63B3BB69-23CF-44E3-9099-C40C66FF867C}">
                    <a14:compatExt spid="_x0000_s1113"/>
                  </a:ext>
                </a:extLst>
              </xdr:cNvPr>
              <xdr:cNvSpPr/>
            </xdr:nvSpPr>
            <xdr:spPr bwMode="auto">
              <a:xfrm>
                <a:off x="9829800" y="3435070"/>
                <a:ext cx="698500" cy="216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1467139</xdr:colOff>
      <xdr:row>13</xdr:row>
      <xdr:rowOff>142203</xdr:rowOff>
    </xdr:from>
    <xdr:to>
      <xdr:col>4</xdr:col>
      <xdr:colOff>2083089</xdr:colOff>
      <xdr:row>14</xdr:row>
      <xdr:rowOff>16200</xdr:rowOff>
    </xdr:to>
    <xdr:grpSp>
      <xdr:nvGrpSpPr>
        <xdr:cNvPr id="69" name="グループ化 68"/>
        <xdr:cNvGrpSpPr/>
      </xdr:nvGrpSpPr>
      <xdr:grpSpPr>
        <a:xfrm>
          <a:off x="6210589" y="5781003"/>
          <a:ext cx="615950" cy="188322"/>
          <a:chOff x="9055100" y="3632200"/>
          <a:chExt cx="615950" cy="184150"/>
        </a:xfrm>
      </xdr:grpSpPr>
      <xdr:sp macro="" textlink="">
        <xdr:nvSpPr>
          <xdr:cNvPr id="92" name="テキスト ボックス 91"/>
          <xdr:cNvSpPr txBox="1"/>
        </xdr:nvSpPr>
        <xdr:spPr>
          <a:xfrm>
            <a:off x="9137650" y="3632200"/>
            <a:ext cx="53340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075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4" name="Option Button 90" hidden="1">
                <a:extLst>
                  <a:ext uri="{63B3BB69-23CF-44E3-9099-C40C66FF867C}">
                    <a14:compatExt spid="_x0000_s1114"/>
                  </a:ext>
                </a:extLst>
              </xdr:cNvPr>
              <xdr:cNvSpPr/>
            </xdr:nvSpPr>
            <xdr:spPr bwMode="auto">
              <a:xfrm>
                <a:off x="9055100" y="3650063"/>
                <a:ext cx="578676" cy="1634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2116139</xdr:colOff>
      <xdr:row>13</xdr:row>
      <xdr:rowOff>134365</xdr:rowOff>
    </xdr:from>
    <xdr:to>
      <xdr:col>5</xdr:col>
      <xdr:colOff>497418</xdr:colOff>
      <xdr:row>14</xdr:row>
      <xdr:rowOff>27412</xdr:rowOff>
    </xdr:to>
    <xdr:grpSp>
      <xdr:nvGrpSpPr>
        <xdr:cNvPr id="80" name="グループ化 79"/>
        <xdr:cNvGrpSpPr/>
      </xdr:nvGrpSpPr>
      <xdr:grpSpPr>
        <a:xfrm>
          <a:off x="6859589" y="5773165"/>
          <a:ext cx="591079" cy="207372"/>
          <a:chOff x="8820155" y="3585007"/>
          <a:chExt cx="590545" cy="203200"/>
        </a:xfrm>
      </xdr:grpSpPr>
      <xdr:sp macro="" textlink="">
        <xdr:nvSpPr>
          <xdr:cNvPr id="93" name="テキスト ボックス 92"/>
          <xdr:cNvSpPr txBox="1"/>
        </xdr:nvSpPr>
        <xdr:spPr>
          <a:xfrm>
            <a:off x="8909050" y="3606800"/>
            <a:ext cx="501650" cy="171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100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5" name="Option Button 91" hidden="1">
                <a:extLst>
                  <a:ext uri="{63B3BB69-23CF-44E3-9099-C40C66FF867C}">
                    <a14:compatExt spid="_x0000_s1115"/>
                  </a:ext>
                </a:extLst>
              </xdr:cNvPr>
              <xdr:cNvSpPr/>
            </xdr:nvSpPr>
            <xdr:spPr bwMode="auto">
              <a:xfrm>
                <a:off x="8820155" y="3585007"/>
                <a:ext cx="585030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10788</xdr:colOff>
      <xdr:row>14</xdr:row>
      <xdr:rowOff>134683</xdr:rowOff>
    </xdr:from>
    <xdr:to>
      <xdr:col>4</xdr:col>
      <xdr:colOff>698259</xdr:colOff>
      <xdr:row>15</xdr:row>
      <xdr:rowOff>24941</xdr:rowOff>
    </xdr:to>
    <xdr:grpSp>
      <xdr:nvGrpSpPr>
        <xdr:cNvPr id="53" name="グループ化 52"/>
        <xdr:cNvGrpSpPr/>
      </xdr:nvGrpSpPr>
      <xdr:grpSpPr>
        <a:xfrm>
          <a:off x="4754238" y="6087808"/>
          <a:ext cx="687471" cy="204583"/>
          <a:chOff x="9779000" y="2717800"/>
          <a:chExt cx="685800" cy="200404"/>
        </a:xfrm>
      </xdr:grpSpPr>
      <xdr:sp macro="" textlink="">
        <xdr:nvSpPr>
          <xdr:cNvPr id="94" name="テキスト ボックス 93"/>
          <xdr:cNvSpPr txBox="1"/>
        </xdr:nvSpPr>
        <xdr:spPr>
          <a:xfrm>
            <a:off x="9779000" y="2717800"/>
            <a:ext cx="68580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150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6" name="Option Button 92" hidden="1">
                <a:extLst>
                  <a:ext uri="{63B3BB69-23CF-44E3-9099-C40C66FF867C}">
                    <a14:compatExt spid="_x0000_s1116"/>
                  </a:ext>
                </a:extLst>
              </xdr:cNvPr>
              <xdr:cNvSpPr/>
            </xdr:nvSpPr>
            <xdr:spPr bwMode="auto">
              <a:xfrm>
                <a:off x="9855200" y="2727713"/>
                <a:ext cx="585026" cy="190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707689</xdr:colOff>
      <xdr:row>14</xdr:row>
      <xdr:rowOff>119195</xdr:rowOff>
    </xdr:from>
    <xdr:to>
      <xdr:col>4</xdr:col>
      <xdr:colOff>1393489</xdr:colOff>
      <xdr:row>15</xdr:row>
      <xdr:rowOff>24941</xdr:rowOff>
    </xdr:to>
    <xdr:grpSp>
      <xdr:nvGrpSpPr>
        <xdr:cNvPr id="50" name="グループ化 49"/>
        <xdr:cNvGrpSpPr/>
      </xdr:nvGrpSpPr>
      <xdr:grpSpPr>
        <a:xfrm>
          <a:off x="5451139" y="6072320"/>
          <a:ext cx="685800" cy="220071"/>
          <a:chOff x="10458450" y="2689599"/>
          <a:chExt cx="685800" cy="215903"/>
        </a:xfrm>
      </xdr:grpSpPr>
      <xdr:sp macro="" textlink="">
        <xdr:nvSpPr>
          <xdr:cNvPr id="95" name="テキスト ボックス 94"/>
          <xdr:cNvSpPr txBox="1"/>
        </xdr:nvSpPr>
        <xdr:spPr>
          <a:xfrm>
            <a:off x="10458450" y="2711450"/>
            <a:ext cx="685800" cy="177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200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7" name="Option Button 93" hidden="1">
                <a:extLst>
                  <a:ext uri="{63B3BB69-23CF-44E3-9099-C40C66FF867C}">
                    <a14:compatExt spid="_x0000_s1117"/>
                  </a:ext>
                </a:extLst>
              </xdr:cNvPr>
              <xdr:cNvSpPr/>
            </xdr:nvSpPr>
            <xdr:spPr bwMode="auto">
              <a:xfrm>
                <a:off x="10541000" y="2689599"/>
                <a:ext cx="578676" cy="2159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1467139</xdr:colOff>
      <xdr:row>14</xdr:row>
      <xdr:rowOff>109283</xdr:rowOff>
    </xdr:from>
    <xdr:to>
      <xdr:col>4</xdr:col>
      <xdr:colOff>2076739</xdr:colOff>
      <xdr:row>15</xdr:row>
      <xdr:rowOff>27729</xdr:rowOff>
    </xdr:to>
    <xdr:grpSp>
      <xdr:nvGrpSpPr>
        <xdr:cNvPr id="82" name="グループ化 81"/>
        <xdr:cNvGrpSpPr/>
      </xdr:nvGrpSpPr>
      <xdr:grpSpPr>
        <a:xfrm>
          <a:off x="6210589" y="6062408"/>
          <a:ext cx="609600" cy="232771"/>
          <a:chOff x="8699500" y="2717800"/>
          <a:chExt cx="609600" cy="228600"/>
        </a:xfrm>
      </xdr:grpSpPr>
      <xdr:sp macro="" textlink="">
        <xdr:nvSpPr>
          <xdr:cNvPr id="96" name="テキスト ボックス 95"/>
          <xdr:cNvSpPr txBox="1"/>
        </xdr:nvSpPr>
        <xdr:spPr>
          <a:xfrm>
            <a:off x="8794750" y="2717800"/>
            <a:ext cx="51435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250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8" name="Option Button 94" hidden="1">
                <a:extLst>
                  <a:ext uri="{63B3BB69-23CF-44E3-9099-C40C66FF867C}">
                    <a14:compatExt spid="_x0000_s1118"/>
                  </a:ext>
                </a:extLst>
              </xdr:cNvPr>
              <xdr:cNvSpPr/>
            </xdr:nvSpPr>
            <xdr:spPr bwMode="auto">
              <a:xfrm>
                <a:off x="8699500" y="2740412"/>
                <a:ext cx="597726" cy="2057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2118879</xdr:colOff>
      <xdr:row>14</xdr:row>
      <xdr:rowOff>127014</xdr:rowOff>
    </xdr:from>
    <xdr:to>
      <xdr:col>5</xdr:col>
      <xdr:colOff>530404</xdr:colOff>
      <xdr:row>15</xdr:row>
      <xdr:rowOff>16187</xdr:rowOff>
    </xdr:to>
    <xdr:grpSp>
      <xdr:nvGrpSpPr>
        <xdr:cNvPr id="7" name="グループ化 6"/>
        <xdr:cNvGrpSpPr/>
      </xdr:nvGrpSpPr>
      <xdr:grpSpPr>
        <a:xfrm>
          <a:off x="6862329" y="6080139"/>
          <a:ext cx="621325" cy="203498"/>
          <a:chOff x="6852516" y="6096014"/>
          <a:chExt cx="620556" cy="200888"/>
        </a:xfrm>
      </xdr:grpSpPr>
      <xdr:sp macro="" textlink="">
        <xdr:nvSpPr>
          <xdr:cNvPr id="97" name="テキスト ボックス 96"/>
          <xdr:cNvSpPr txBox="1"/>
        </xdr:nvSpPr>
        <xdr:spPr>
          <a:xfrm>
            <a:off x="6933837" y="6096014"/>
            <a:ext cx="508385" cy="1984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300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9" name="Option Button 95" hidden="1">
                <a:extLst>
                  <a:ext uri="{63B3BB69-23CF-44E3-9099-C40C66FF867C}">
                    <a14:compatExt spid="_x0000_s1119"/>
                  </a:ext>
                </a:extLst>
              </xdr:cNvPr>
              <xdr:cNvSpPr/>
            </xdr:nvSpPr>
            <xdr:spPr bwMode="auto">
              <a:xfrm>
                <a:off x="6852516" y="6103898"/>
                <a:ext cx="620556" cy="1930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235406</xdr:colOff>
      <xdr:row>3</xdr:row>
      <xdr:rowOff>112819</xdr:rowOff>
    </xdr:from>
    <xdr:to>
      <xdr:col>5</xdr:col>
      <xdr:colOff>106302</xdr:colOff>
      <xdr:row>4</xdr:row>
      <xdr:rowOff>11168</xdr:rowOff>
    </xdr:to>
    <xdr:sp macro="" textlink="">
      <xdr:nvSpPr>
        <xdr:cNvPr id="3" name="テキスト ボックス 2"/>
        <xdr:cNvSpPr txBox="1"/>
      </xdr:nvSpPr>
      <xdr:spPr>
        <a:xfrm>
          <a:off x="4972506" y="1141519"/>
          <a:ext cx="2080696" cy="349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○年△月（１か月料金）</a:t>
          </a:r>
          <a:endParaRPr lang="ja-JP" altLang="ja-JP" sz="1800" b="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3</xdr:row>
          <xdr:rowOff>95250</xdr:rowOff>
        </xdr:from>
        <xdr:to>
          <xdr:col>5</xdr:col>
          <xdr:colOff>180975</xdr:colOff>
          <xdr:row>4</xdr:row>
          <xdr:rowOff>47625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4</xdr:col>
      <xdr:colOff>102845</xdr:colOff>
      <xdr:row>10</xdr:row>
      <xdr:rowOff>168855</xdr:rowOff>
    </xdr:from>
    <xdr:to>
      <xdr:col>4</xdr:col>
      <xdr:colOff>931742</xdr:colOff>
      <xdr:row>10</xdr:row>
      <xdr:rowOff>408057</xdr:rowOff>
    </xdr:to>
    <xdr:grpSp>
      <xdr:nvGrpSpPr>
        <xdr:cNvPr id="25" name="グループ化 24"/>
        <xdr:cNvGrpSpPr/>
      </xdr:nvGrpSpPr>
      <xdr:grpSpPr>
        <a:xfrm>
          <a:off x="4846295" y="4074105"/>
          <a:ext cx="828897" cy="239202"/>
          <a:chOff x="8315104" y="4415348"/>
          <a:chExt cx="828897" cy="239202"/>
        </a:xfrm>
      </xdr:grpSpPr>
      <xdr:sp macro="" textlink="">
        <xdr:nvSpPr>
          <xdr:cNvPr id="64" name="テキスト ボックス 63"/>
          <xdr:cNvSpPr txBox="1"/>
        </xdr:nvSpPr>
        <xdr:spPr>
          <a:xfrm>
            <a:off x="8419357" y="4415897"/>
            <a:ext cx="724644" cy="238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家事用</a:t>
            </a:r>
            <a:endPara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Option Button 78" hidden="1">
                <a:extLst>
                  <a:ext uri="{63B3BB69-23CF-44E3-9099-C40C66FF867C}">
                    <a14:compatExt spid="_x0000_s1102"/>
                  </a:ext>
                </a:extLst>
              </xdr:cNvPr>
              <xdr:cNvSpPr/>
            </xdr:nvSpPr>
            <xdr:spPr bwMode="auto">
              <a:xfrm>
                <a:off x="8315104" y="4415348"/>
                <a:ext cx="733947" cy="2301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993695</xdr:colOff>
      <xdr:row>10</xdr:row>
      <xdr:rowOff>86255</xdr:rowOff>
    </xdr:from>
    <xdr:to>
      <xdr:col>4</xdr:col>
      <xdr:colOff>1984374</xdr:colOff>
      <xdr:row>10</xdr:row>
      <xdr:rowOff>457717</xdr:rowOff>
    </xdr:to>
    <xdr:grpSp>
      <xdr:nvGrpSpPr>
        <xdr:cNvPr id="39" name="グループ化 38"/>
        <xdr:cNvGrpSpPr/>
      </xdr:nvGrpSpPr>
      <xdr:grpSpPr>
        <a:xfrm>
          <a:off x="5737145" y="3991505"/>
          <a:ext cx="990679" cy="371462"/>
          <a:chOff x="5723123" y="4008703"/>
          <a:chExt cx="990679" cy="371462"/>
        </a:xfrm>
      </xdr:grpSpPr>
      <xdr:sp macro="" textlink="">
        <xdr:nvSpPr>
          <xdr:cNvPr id="11" name="テキスト ボックス 10"/>
          <xdr:cNvSpPr txBox="1"/>
        </xdr:nvSpPr>
        <xdr:spPr>
          <a:xfrm>
            <a:off x="5834169" y="4048686"/>
            <a:ext cx="800257" cy="2963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spAutoFit/>
          </a:bodyPr>
          <a:lstStyle/>
          <a:p>
            <a:pPr algn="ct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営業用</a:t>
            </a:r>
            <a:endPara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Option Button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/>
            </xdr:nvSpPr>
            <xdr:spPr bwMode="auto">
              <a:xfrm>
                <a:off x="5723123" y="4008703"/>
                <a:ext cx="990679" cy="3714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3</xdr:col>
      <xdr:colOff>2035342</xdr:colOff>
      <xdr:row>11</xdr:row>
      <xdr:rowOff>82610</xdr:rowOff>
    </xdr:from>
    <xdr:to>
      <xdr:col>6</xdr:col>
      <xdr:colOff>619</xdr:colOff>
      <xdr:row>12</xdr:row>
      <xdr:rowOff>81475</xdr:rowOff>
    </xdr:to>
    <xdr:sp macro="" textlink="">
      <xdr:nvSpPr>
        <xdr:cNvPr id="115" name="正方形/長方形 114"/>
        <xdr:cNvSpPr/>
      </xdr:nvSpPr>
      <xdr:spPr>
        <a:xfrm>
          <a:off x="4712368" y="5075715"/>
          <a:ext cx="2910974" cy="329734"/>
        </a:xfrm>
        <a:prstGeom prst="rect">
          <a:avLst/>
        </a:prstGeom>
        <a:solidFill>
          <a:srgbClr val="2F75B5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④メータ口径</a:t>
          </a:r>
        </a:p>
      </xdr:txBody>
    </xdr:sp>
    <xdr:clientData/>
  </xdr:twoCellAnchor>
  <xdr:twoCellAnchor editAs="absolute">
    <xdr:from>
      <xdr:col>4</xdr:col>
      <xdr:colOff>105527</xdr:colOff>
      <xdr:row>10</xdr:row>
      <xdr:rowOff>449664</xdr:rowOff>
    </xdr:from>
    <xdr:to>
      <xdr:col>4</xdr:col>
      <xdr:colOff>975431</xdr:colOff>
      <xdr:row>10</xdr:row>
      <xdr:rowOff>732645</xdr:rowOff>
    </xdr:to>
    <xdr:grpSp>
      <xdr:nvGrpSpPr>
        <xdr:cNvPr id="13" name="グループ化 12"/>
        <xdr:cNvGrpSpPr/>
      </xdr:nvGrpSpPr>
      <xdr:grpSpPr>
        <a:xfrm>
          <a:off x="4848977" y="4354914"/>
          <a:ext cx="869904" cy="282981"/>
          <a:chOff x="4546416" y="3807157"/>
          <a:chExt cx="869904" cy="282981"/>
        </a:xfrm>
      </xdr:grpSpPr>
      <xdr:sp macro="" textlink="">
        <xdr:nvSpPr>
          <xdr:cNvPr id="113" name="テキスト ボックス 112"/>
          <xdr:cNvSpPr txBox="1"/>
        </xdr:nvSpPr>
        <xdr:spPr>
          <a:xfrm>
            <a:off x="4603746" y="3807157"/>
            <a:ext cx="806408" cy="2703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lIns="0" tIns="0" rIns="0" bIns="0" rtlCol="0" anchor="ctr">
            <a:spAutoFit/>
          </a:bodyPr>
          <a:lstStyle/>
          <a:p>
            <a:pPr algn="ct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工業用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16" name="Option Button 392" hidden="1">
                <a:extLst>
                  <a:ext uri="{63B3BB69-23CF-44E3-9099-C40C66FF867C}">
                    <a14:compatExt spid="_x0000_s1416"/>
                  </a:ext>
                </a:extLst>
              </xdr:cNvPr>
              <xdr:cNvSpPr/>
            </xdr:nvSpPr>
            <xdr:spPr bwMode="auto">
              <a:xfrm>
                <a:off x="4546416" y="3812157"/>
                <a:ext cx="869904" cy="277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206311</xdr:colOff>
      <xdr:row>10</xdr:row>
      <xdr:rowOff>743907</xdr:rowOff>
    </xdr:from>
    <xdr:to>
      <xdr:col>4</xdr:col>
      <xdr:colOff>1100020</xdr:colOff>
      <xdr:row>10</xdr:row>
      <xdr:rowOff>1048769</xdr:rowOff>
    </xdr:to>
    <xdr:sp macro="" textlink="">
      <xdr:nvSpPr>
        <xdr:cNvPr id="4" name="テキスト ボックス 3"/>
        <xdr:cNvSpPr txBox="1"/>
      </xdr:nvSpPr>
      <xdr:spPr>
        <a:xfrm>
          <a:off x="4935738" y="4666355"/>
          <a:ext cx="893709" cy="304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公共用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104775</xdr:colOff>
          <xdr:row>10</xdr:row>
          <xdr:rowOff>752475</xdr:rowOff>
        </xdr:from>
        <xdr:to>
          <xdr:col>4</xdr:col>
          <xdr:colOff>1019175</xdr:colOff>
          <xdr:row>10</xdr:row>
          <xdr:rowOff>1057275</xdr:rowOff>
        </xdr:to>
        <xdr:sp macro="" textlink="">
          <xdr:nvSpPr>
            <xdr:cNvPr id="1415" name="Option 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6</xdr:col>
      <xdr:colOff>387927</xdr:colOff>
      <xdr:row>0</xdr:row>
      <xdr:rowOff>511793</xdr:rowOff>
    </xdr:from>
    <xdr:to>
      <xdr:col>8</xdr:col>
      <xdr:colOff>1882044</xdr:colOff>
      <xdr:row>13</xdr:row>
      <xdr:rowOff>190479</xdr:rowOff>
    </xdr:to>
    <xdr:pic>
      <xdr:nvPicPr>
        <xdr:cNvPr id="106" name="図 1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6721" y="511793"/>
          <a:ext cx="3533588" cy="531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829855</xdr:colOff>
          <xdr:row>7</xdr:row>
          <xdr:rowOff>155707</xdr:rowOff>
        </xdr:from>
        <xdr:to>
          <xdr:col>7</xdr:col>
          <xdr:colOff>1060304</xdr:colOff>
          <xdr:row>7</xdr:row>
          <xdr:rowOff>412061</xdr:rowOff>
        </xdr:to>
        <xdr:pic>
          <xdr:nvPicPr>
            <xdr:cNvPr id="129" name="図 128"/>
            <xdr:cNvPicPr>
              <a:picLocks noChangeAspect="1" noChangeArrowheads="1"/>
              <a:extLst>
                <a:ext uri="{84589F7E-364E-4C9E-8A38-B11213B215E9}">
                  <a14:cameraTool cellRange="水道口径別!$Q$46" spid="_x0000_s32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449855" y="2575137"/>
              <a:ext cx="1170892" cy="2563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6</xdr:col>
      <xdr:colOff>657162</xdr:colOff>
      <xdr:row>10</xdr:row>
      <xdr:rowOff>487565</xdr:rowOff>
    </xdr:from>
    <xdr:to>
      <xdr:col>8</xdr:col>
      <xdr:colOff>19724</xdr:colOff>
      <xdr:row>10</xdr:row>
      <xdr:rowOff>750862</xdr:rowOff>
    </xdr:to>
    <xdr:sp macro="" textlink="">
      <xdr:nvSpPr>
        <xdr:cNvPr id="99" name="正方形/長方形 98"/>
        <xdr:cNvSpPr/>
      </xdr:nvSpPr>
      <xdr:spPr>
        <a:xfrm>
          <a:off x="8272287" y="4416725"/>
          <a:ext cx="1392892" cy="25815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1028537</xdr:colOff>
      <xdr:row>11</xdr:row>
      <xdr:rowOff>219613</xdr:rowOff>
    </xdr:from>
    <xdr:to>
      <xdr:col>8</xdr:col>
      <xdr:colOff>1509588</xdr:colOff>
      <xdr:row>12</xdr:row>
      <xdr:rowOff>138290</xdr:rowOff>
    </xdr:to>
    <xdr:sp macro="" textlink="">
      <xdr:nvSpPr>
        <xdr:cNvPr id="100" name="正方形/長方形 99"/>
        <xdr:cNvSpPr/>
      </xdr:nvSpPr>
      <xdr:spPr>
        <a:xfrm>
          <a:off x="9582585" y="5223752"/>
          <a:ext cx="1572458" cy="2528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389710</xdr:colOff>
      <xdr:row>10</xdr:row>
      <xdr:rowOff>454342</xdr:rowOff>
    </xdr:from>
    <xdr:to>
      <xdr:col>8</xdr:col>
      <xdr:colOff>178945</xdr:colOff>
      <xdr:row>10</xdr:row>
      <xdr:rowOff>783751</xdr:rowOff>
    </xdr:to>
    <xdr:sp macro="" textlink="$O$3">
      <xdr:nvSpPr>
        <xdr:cNvPr id="9" name="テキスト ボックス 8"/>
        <xdr:cNvSpPr txBox="1"/>
      </xdr:nvSpPr>
      <xdr:spPr>
        <a:xfrm>
          <a:off x="8940626" y="4383502"/>
          <a:ext cx="883774" cy="323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BA2306F-F77C-4C10-BA80-CA2EF818C4BA}" type="TxLink">
            <a:rPr kumimoji="1" lang="ja-JP" altLang="en-US" sz="1100" b="0" i="0" u="none" strike="noStrike">
              <a:solidFill>
                <a:srgbClr val="000000"/>
              </a:solidFill>
              <a:latin typeface="メイリオ"/>
              <a:ea typeface="メイリオ"/>
            </a:rPr>
            <a:pPr/>
            <a:t>家事用</a:t>
          </a:fld>
          <a:endParaRPr kumimoji="1" lang="ja-JP" altLang="en-US" sz="1100"/>
        </a:p>
      </xdr:txBody>
    </xdr:sp>
    <xdr:clientData/>
  </xdr:twoCellAnchor>
  <xdr:twoCellAnchor editAs="absolute">
    <xdr:from>
      <xdr:col>8</xdr:col>
      <xdr:colOff>623294</xdr:colOff>
      <xdr:row>11</xdr:row>
      <xdr:rowOff>197394</xdr:rowOff>
    </xdr:from>
    <xdr:to>
      <xdr:col>8</xdr:col>
      <xdr:colOff>1509589</xdr:colOff>
      <xdr:row>12</xdr:row>
      <xdr:rowOff>176379</xdr:rowOff>
    </xdr:to>
    <xdr:sp macro="" textlink="Q16">
      <xdr:nvSpPr>
        <xdr:cNvPr id="103" name="テキスト ボックス 102"/>
        <xdr:cNvSpPr txBox="1"/>
      </xdr:nvSpPr>
      <xdr:spPr>
        <a:xfrm>
          <a:off x="10268749" y="5201533"/>
          <a:ext cx="886295" cy="313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738EF-52ED-4A4F-B49E-627D510C980E}" type="TxLink">
            <a:rPr kumimoji="1" lang="en-US" altLang="en-US" sz="1000" b="0" i="0" u="none" strike="noStrike">
              <a:solidFill>
                <a:srgbClr val="000000"/>
              </a:solidFill>
              <a:latin typeface="メイリオ"/>
              <a:ea typeface="メイリオ"/>
            </a:rPr>
            <a:pPr/>
            <a:t>020mm</a:t>
          </a:fld>
          <a:endParaRPr kumimoji="1" lang="ja-JP" altLang="en-US" sz="1100"/>
        </a:p>
      </xdr:txBody>
    </xdr:sp>
    <xdr:clientData/>
  </xdr:twoCellAnchor>
  <xdr:twoCellAnchor editAs="absolute">
    <xdr:from>
      <xdr:col>6</xdr:col>
      <xdr:colOff>603158</xdr:colOff>
      <xdr:row>7</xdr:row>
      <xdr:rowOff>166170</xdr:rowOff>
    </xdr:from>
    <xdr:to>
      <xdr:col>8</xdr:col>
      <xdr:colOff>102318</xdr:colOff>
      <xdr:row>7</xdr:row>
      <xdr:rowOff>407401</xdr:rowOff>
    </xdr:to>
    <xdr:sp macro="" textlink="">
      <xdr:nvSpPr>
        <xdr:cNvPr id="86" name="正方形/長方形 85"/>
        <xdr:cNvSpPr/>
      </xdr:nvSpPr>
      <xdr:spPr>
        <a:xfrm>
          <a:off x="8218283" y="2583028"/>
          <a:ext cx="1529490" cy="24162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6</xdr:col>
      <xdr:colOff>638102</xdr:colOff>
      <xdr:row>8</xdr:row>
      <xdr:rowOff>398282</xdr:rowOff>
    </xdr:from>
    <xdr:to>
      <xdr:col>8</xdr:col>
      <xdr:colOff>324685</xdr:colOff>
      <xdr:row>9</xdr:row>
      <xdr:rowOff>138946</xdr:rowOff>
    </xdr:to>
    <xdr:sp macro="" textlink="">
      <xdr:nvSpPr>
        <xdr:cNvPr id="98" name="正方形/長方形 97"/>
        <xdr:cNvSpPr/>
      </xdr:nvSpPr>
      <xdr:spPr>
        <a:xfrm>
          <a:off x="8253227" y="3382315"/>
          <a:ext cx="1716913" cy="227389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776298</xdr:colOff>
          <xdr:row>8</xdr:row>
          <xdr:rowOff>455148</xdr:rowOff>
        </xdr:from>
        <xdr:to>
          <xdr:col>8</xdr:col>
          <xdr:colOff>1297274</xdr:colOff>
          <xdr:row>9</xdr:row>
          <xdr:rowOff>132330</xdr:rowOff>
        </xdr:to>
        <xdr:pic>
          <xdr:nvPicPr>
            <xdr:cNvPr id="120" name="図 119"/>
            <xdr:cNvPicPr>
              <a:picLocks noChangeAspect="1" noChangeArrowheads="1"/>
              <a:extLst>
                <a:ext uri="{84589F7E-364E-4C9E-8A38-B11213B215E9}">
                  <a14:cameraTool cellRange="水道!$O$34" spid="_x0000_s321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420361" y="3438325"/>
              <a:ext cx="520976" cy="1600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6</xdr:col>
      <xdr:colOff>6615</xdr:colOff>
      <xdr:row>7</xdr:row>
      <xdr:rowOff>187102</xdr:rowOff>
    </xdr:from>
    <xdr:to>
      <xdr:col>6</xdr:col>
      <xdr:colOff>599467</xdr:colOff>
      <xdr:row>7</xdr:row>
      <xdr:rowOff>191822</xdr:rowOff>
    </xdr:to>
    <xdr:cxnSp macro="">
      <xdr:nvCxnSpPr>
        <xdr:cNvPr id="102" name="直線矢印コネクタ 101"/>
        <xdr:cNvCxnSpPr/>
      </xdr:nvCxnSpPr>
      <xdr:spPr>
        <a:xfrm flipH="1">
          <a:off x="7620000" y="2608040"/>
          <a:ext cx="592852" cy="472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648232</xdr:colOff>
      <xdr:row>8</xdr:row>
      <xdr:rowOff>408012</xdr:rowOff>
    </xdr:from>
    <xdr:to>
      <xdr:col>6</xdr:col>
      <xdr:colOff>627530</xdr:colOff>
      <xdr:row>8</xdr:row>
      <xdr:rowOff>412750</xdr:rowOff>
    </xdr:to>
    <xdr:cxnSp macro="">
      <xdr:nvCxnSpPr>
        <xdr:cNvPr id="104" name="直線矢印コネクタ 103"/>
        <xdr:cNvCxnSpPr/>
      </xdr:nvCxnSpPr>
      <xdr:spPr>
        <a:xfrm>
          <a:off x="7588782" y="3392512"/>
          <a:ext cx="652398" cy="4738"/>
        </a:xfrm>
        <a:prstGeom prst="straightConnector1">
          <a:avLst/>
        </a:prstGeom>
        <a:ln w="5715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661458</xdr:colOff>
      <xdr:row>10</xdr:row>
      <xdr:rowOff>535781</xdr:rowOff>
    </xdr:from>
    <xdr:to>
      <xdr:col>6</xdr:col>
      <xdr:colOff>634872</xdr:colOff>
      <xdr:row>10</xdr:row>
      <xdr:rowOff>538877</xdr:rowOff>
    </xdr:to>
    <xdr:cxnSp macro="">
      <xdr:nvCxnSpPr>
        <xdr:cNvPr id="101" name="直線矢印コネクタ 100"/>
        <xdr:cNvCxnSpPr/>
      </xdr:nvCxnSpPr>
      <xdr:spPr>
        <a:xfrm flipH="1" flipV="1">
          <a:off x="7600156" y="4458229"/>
          <a:ext cx="648101" cy="309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26459</xdr:colOff>
      <xdr:row>12</xdr:row>
      <xdr:rowOff>72760</xdr:rowOff>
    </xdr:from>
    <xdr:to>
      <xdr:col>7</xdr:col>
      <xdr:colOff>1010753</xdr:colOff>
      <xdr:row>12</xdr:row>
      <xdr:rowOff>78061</xdr:rowOff>
    </xdr:to>
    <xdr:cxnSp macro="">
      <xdr:nvCxnSpPr>
        <xdr:cNvPr id="38" name="直線矢印コネクタ 37"/>
        <xdr:cNvCxnSpPr/>
      </xdr:nvCxnSpPr>
      <xdr:spPr>
        <a:xfrm flipH="1" flipV="1">
          <a:off x="7639844" y="5397500"/>
          <a:ext cx="1923565" cy="530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126519</xdr:colOff>
      <xdr:row>12</xdr:row>
      <xdr:rowOff>262571</xdr:rowOff>
    </xdr:from>
    <xdr:to>
      <xdr:col>8</xdr:col>
      <xdr:colOff>2179436</xdr:colOff>
      <xdr:row>14</xdr:row>
      <xdr:rowOff>119004</xdr:rowOff>
    </xdr:to>
    <xdr:grpSp>
      <xdr:nvGrpSpPr>
        <xdr:cNvPr id="84" name="グループ化 83"/>
        <xdr:cNvGrpSpPr/>
      </xdr:nvGrpSpPr>
      <xdr:grpSpPr>
        <a:xfrm>
          <a:off x="7756044" y="5567996"/>
          <a:ext cx="4091267" cy="504133"/>
          <a:chOff x="7105650" y="5572125"/>
          <a:chExt cx="4057233" cy="353332"/>
        </a:xfrm>
      </xdr:grpSpPr>
      <xdr:sp macro="" textlink="">
        <xdr:nvSpPr>
          <xdr:cNvPr id="85" name="テキスト ボックス 84"/>
          <xdr:cNvSpPr txBox="1"/>
        </xdr:nvSpPr>
        <xdr:spPr>
          <a:xfrm>
            <a:off x="8629650" y="5720896"/>
            <a:ext cx="1047750" cy="2045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07" name="テキスト ボックス 106"/>
          <xdr:cNvSpPr txBox="1"/>
        </xdr:nvSpPr>
        <xdr:spPr>
          <a:xfrm>
            <a:off x="7439025" y="5702300"/>
            <a:ext cx="485776" cy="2045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08" name="テキスト ボックス 107"/>
          <xdr:cNvSpPr txBox="1"/>
        </xdr:nvSpPr>
        <xdr:spPr>
          <a:xfrm>
            <a:off x="10334625" y="5714698"/>
            <a:ext cx="409575" cy="2045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pic>
        <xdr:nvPicPr>
          <xdr:cNvPr id="110" name="図 109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10000" b="100000" l="4571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105650" y="5572125"/>
            <a:ext cx="4057233" cy="24167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1091406</xdr:colOff>
      <xdr:row>10</xdr:row>
      <xdr:rowOff>430459</xdr:rowOff>
    </xdr:from>
    <xdr:to>
      <xdr:col>4</xdr:col>
      <xdr:colOff>1913049</xdr:colOff>
      <xdr:row>10</xdr:row>
      <xdr:rowOff>719548</xdr:rowOff>
    </xdr:to>
    <xdr:sp macro="" textlink="">
      <xdr:nvSpPr>
        <xdr:cNvPr id="114" name="テキスト ボックス 113"/>
        <xdr:cNvSpPr txBox="1"/>
      </xdr:nvSpPr>
      <xdr:spPr>
        <a:xfrm>
          <a:off x="5820833" y="4352907"/>
          <a:ext cx="821643" cy="289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ctr">
          <a:noAutofit/>
        </a:bodyPr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一時用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990600</xdr:colOff>
          <xdr:row>10</xdr:row>
          <xdr:rowOff>428625</xdr:rowOff>
        </xdr:from>
        <xdr:to>
          <xdr:col>4</xdr:col>
          <xdr:colOff>2028825</xdr:colOff>
          <xdr:row>10</xdr:row>
          <xdr:rowOff>762000</xdr:rowOff>
        </xdr:to>
        <xdr:sp macro="" textlink="">
          <xdr:nvSpPr>
            <xdr:cNvPr id="1469" name="Option Button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6</xdr:col>
      <xdr:colOff>133195</xdr:colOff>
      <xdr:row>4</xdr:row>
      <xdr:rowOff>242358</xdr:rowOff>
    </xdr:from>
    <xdr:to>
      <xdr:col>8</xdr:col>
      <xdr:colOff>94621</xdr:colOff>
      <xdr:row>4</xdr:row>
      <xdr:rowOff>246164</xdr:rowOff>
    </xdr:to>
    <xdr:cxnSp macro="">
      <xdr:nvCxnSpPr>
        <xdr:cNvPr id="34" name="直線矢印コネクタ 33"/>
        <xdr:cNvCxnSpPr/>
      </xdr:nvCxnSpPr>
      <xdr:spPr>
        <a:xfrm flipH="1" flipV="1">
          <a:off x="7749648" y="1721660"/>
          <a:ext cx="1994135" cy="380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898339</xdr:colOff>
          <xdr:row>8</xdr:row>
          <xdr:rowOff>394469</xdr:rowOff>
        </xdr:from>
        <xdr:to>
          <xdr:col>8</xdr:col>
          <xdr:colOff>155918</xdr:colOff>
          <xdr:row>9</xdr:row>
          <xdr:rowOff>159127</xdr:rowOff>
        </xdr:to>
        <xdr:pic>
          <xdr:nvPicPr>
            <xdr:cNvPr id="117" name="図 116"/>
            <xdr:cNvPicPr>
              <a:picLocks noChangeAspect="1" noChangeArrowheads="1"/>
              <a:extLst>
                <a:ext uri="{84589F7E-364E-4C9E-8A38-B11213B215E9}">
                  <a14:cameraTool cellRange="水道!$K$31" spid="_x0000_s322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8511724" y="3377646"/>
              <a:ext cx="1288257" cy="24752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</xdr:col>
      <xdr:colOff>1979647</xdr:colOff>
      <xdr:row>8</xdr:row>
      <xdr:rowOff>206362</xdr:rowOff>
    </xdr:from>
    <xdr:to>
      <xdr:col>5</xdr:col>
      <xdr:colOff>648232</xdr:colOff>
      <xdr:row>9</xdr:row>
      <xdr:rowOff>64309</xdr:rowOff>
    </xdr:to>
    <xdr:sp macro="" textlink="">
      <xdr:nvSpPr>
        <xdr:cNvPr id="6" name="テキスト ボックス 5"/>
        <xdr:cNvSpPr txBox="1"/>
      </xdr:nvSpPr>
      <xdr:spPr>
        <a:xfrm>
          <a:off x="4645324" y="3189539"/>
          <a:ext cx="2941606" cy="340812"/>
        </a:xfrm>
        <a:prstGeom prst="rect">
          <a:avLst/>
        </a:prstGeom>
        <a:noFill/>
        <a:ln w="381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現行の水道料金が表示されます</a:t>
          </a:r>
          <a:r>
            <a:rPr kumimoji="1" lang="ja-JP" altLang="en-US" sz="1050" b="1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4</xdr:col>
      <xdr:colOff>33307</xdr:colOff>
      <xdr:row>7</xdr:row>
      <xdr:rowOff>98090</xdr:rowOff>
    </xdr:from>
    <xdr:to>
      <xdr:col>5</xdr:col>
      <xdr:colOff>66681</xdr:colOff>
      <xdr:row>7</xdr:row>
      <xdr:rowOff>524876</xdr:rowOff>
    </xdr:to>
    <xdr:sp macro="" textlink="">
      <xdr:nvSpPr>
        <xdr:cNvPr id="116" name="正方形/長方形 115"/>
        <xdr:cNvSpPr/>
      </xdr:nvSpPr>
      <xdr:spPr>
        <a:xfrm>
          <a:off x="4769070" y="2514432"/>
          <a:ext cx="2242506" cy="426786"/>
        </a:xfrm>
        <a:prstGeom prst="rect">
          <a:avLst/>
        </a:prstGeom>
        <a:noFill/>
        <a:ln w="57150"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238429</xdr:colOff>
      <xdr:row>3</xdr:row>
      <xdr:rowOff>443301</xdr:rowOff>
    </xdr:from>
    <xdr:to>
      <xdr:col>5</xdr:col>
      <xdr:colOff>654050</xdr:colOff>
      <xdr:row>4</xdr:row>
      <xdr:rowOff>398191</xdr:rowOff>
    </xdr:to>
    <xdr:sp macro="" textlink="">
      <xdr:nvSpPr>
        <xdr:cNvPr id="46" name="テキスト ボックス 45"/>
        <xdr:cNvSpPr txBox="1"/>
      </xdr:nvSpPr>
      <xdr:spPr>
        <a:xfrm>
          <a:off x="4975529" y="1472001"/>
          <a:ext cx="2625421" cy="4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○年△月～○年</a:t>
          </a:r>
          <a:r>
            <a:rPr kumimoji="1" lang="ja-JP" altLang="en-US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</a:t>
          </a:r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</a:t>
          </a:r>
          <a:r>
            <a:rPr kumimoji="1" lang="ja-JP" altLang="en-US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２か月料金）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104775</xdr:colOff>
          <xdr:row>3</xdr:row>
          <xdr:rowOff>428625</xdr:rowOff>
        </xdr:from>
        <xdr:to>
          <xdr:col>5</xdr:col>
          <xdr:colOff>657225</xdr:colOff>
          <xdr:row>4</xdr:row>
          <xdr:rowOff>447675</xdr:rowOff>
        </xdr:to>
        <xdr:sp macro="" textlink="">
          <xdr:nvSpPr>
            <xdr:cNvPr id="1739" name="Option Button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43445</xdr:colOff>
      <xdr:row>12</xdr:row>
      <xdr:rowOff>232779</xdr:rowOff>
    </xdr:from>
    <xdr:to>
      <xdr:col>3</xdr:col>
      <xdr:colOff>1929395</xdr:colOff>
      <xdr:row>16</xdr:row>
      <xdr:rowOff>102403</xdr:rowOff>
    </xdr:to>
    <xdr:sp macro="" textlink="">
      <xdr:nvSpPr>
        <xdr:cNvPr id="109" name="正方形/長方形 108"/>
        <xdr:cNvSpPr/>
      </xdr:nvSpPr>
      <xdr:spPr>
        <a:xfrm>
          <a:off x="43445" y="5560148"/>
          <a:ext cx="4550910" cy="1131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社会福祉減免制度が適用されている場合、個人減免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につい</a:t>
          </a:r>
          <a:endParaRPr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ては、口径</a:t>
          </a:r>
          <a:r>
            <a:rPr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25mm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１か月あたり</a:t>
          </a:r>
          <a:r>
            <a:rPr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8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㎥までの料金相当分が</a:t>
          </a:r>
          <a:endParaRPr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減額となります。</a:t>
          </a:r>
          <a:endParaRPr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施設減免の場合は、水道料金の</a:t>
          </a:r>
          <a:r>
            <a:rPr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％が減額となります。</a:t>
          </a:r>
          <a:endParaRPr lang="ja-JP" altLang="ja-JP" sz="12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50800</xdr:colOff>
      <xdr:row>1</xdr:row>
      <xdr:rowOff>203200</xdr:rowOff>
    </xdr:from>
    <xdr:to>
      <xdr:col>3</xdr:col>
      <xdr:colOff>1940734</xdr:colOff>
      <xdr:row>12</xdr:row>
      <xdr:rowOff>192912</xdr:rowOff>
    </xdr:to>
    <xdr:sp macro="" textlink="">
      <xdr:nvSpPr>
        <xdr:cNvPr id="111" name="正方形/長方形 110"/>
        <xdr:cNvSpPr/>
      </xdr:nvSpPr>
      <xdr:spPr>
        <a:xfrm>
          <a:off x="50800" y="765858"/>
          <a:ext cx="4558542" cy="47562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600" b="1">
              <a:solidFill>
                <a:schemeClr val="tx1"/>
              </a:solidFill>
              <a:effectLst/>
              <a:latin typeface="+mn-ea"/>
              <a:ea typeface="+mn-ea"/>
            </a:rPr>
            <a:t>【</a:t>
          </a:r>
          <a:r>
            <a:rPr lang="ja-JP" altLang="en-US" sz="1600" b="1">
              <a:solidFill>
                <a:schemeClr val="tx1"/>
              </a:solidFill>
              <a:effectLst/>
              <a:latin typeface="+mn-ea"/>
              <a:ea typeface="+mn-ea"/>
            </a:rPr>
            <a:t>使い方</a:t>
          </a:r>
          <a:r>
            <a:rPr lang="en-US" altLang="ja-JP" sz="1600" b="1">
              <a:solidFill>
                <a:schemeClr val="tx1"/>
              </a:solidFill>
              <a:effectLst/>
              <a:latin typeface="+mn-ea"/>
              <a:ea typeface="+mn-ea"/>
            </a:rPr>
            <a:t>】</a:t>
          </a:r>
        </a:p>
        <a:p>
          <a:pPr rtl="0"/>
          <a:r>
            <a:rPr lang="ja-JP" altLang="en-US" sz="1600" b="1">
              <a:solidFill>
                <a:schemeClr val="tx1"/>
              </a:solidFill>
              <a:effectLst/>
              <a:latin typeface="+mn-ea"/>
              <a:ea typeface="+mn-ea"/>
            </a:rPr>
            <a:t>お手元の「上下水道使用水量のお知らせ」を</a:t>
          </a:r>
          <a:endParaRPr lang="en-US" altLang="ja-JP" sz="16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1600" b="1">
              <a:solidFill>
                <a:schemeClr val="tx1"/>
              </a:solidFill>
              <a:effectLst/>
              <a:latin typeface="+mn-ea"/>
              <a:ea typeface="+mn-ea"/>
            </a:rPr>
            <a:t>ご確認いただき。</a:t>
          </a:r>
          <a:endParaRPr lang="en-US" altLang="ja-JP" sz="16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2000" b="1">
              <a:solidFill>
                <a:schemeClr val="tx1"/>
              </a:solidFill>
              <a:effectLst/>
              <a:latin typeface="+mn-ea"/>
              <a:ea typeface="+mn-ea"/>
            </a:rPr>
            <a:t>①使用月数を選択</a:t>
          </a:r>
          <a:endParaRPr lang="en-US" altLang="ja-JP" sz="20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2000" b="1">
              <a:solidFill>
                <a:schemeClr val="tx1"/>
              </a:solidFill>
              <a:effectLst/>
              <a:latin typeface="+mn-ea"/>
              <a:ea typeface="+mn-ea"/>
            </a:rPr>
            <a:t>②使用水量を入力</a:t>
          </a:r>
          <a:endParaRPr lang="en-US" altLang="ja-JP" sz="20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2000" b="1">
              <a:solidFill>
                <a:schemeClr val="tx1"/>
              </a:solidFill>
              <a:effectLst/>
              <a:latin typeface="+mn-ea"/>
              <a:ea typeface="+mn-ea"/>
            </a:rPr>
            <a:t>③水道用途を選択</a:t>
          </a:r>
          <a:endParaRPr lang="en-US" altLang="ja-JP" sz="20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2000" b="1">
              <a:solidFill>
                <a:schemeClr val="tx1"/>
              </a:solidFill>
              <a:effectLst/>
              <a:latin typeface="+mn-ea"/>
              <a:ea typeface="+mn-ea"/>
            </a:rPr>
            <a:t>④メータ口径を選択してください。</a:t>
          </a:r>
          <a:endParaRPr lang="en-US" altLang="ja-JP" sz="20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endParaRPr lang="en-US" altLang="ja-JP" sz="16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 eaLnBrk="1" fontAlgn="auto" latinLnBrk="0" hangingPunct="1"/>
          <a:r>
            <a:rPr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改定率については現時点の企業庁案であり、決定したもの</a:t>
          </a:r>
          <a:endParaRPr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rtl="0" eaLnBrk="1" fontAlgn="auto" latinLnBrk="0" hangingPunct="1"/>
          <a:r>
            <a:rPr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ja-JP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ではありません。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pPr rtl="0" eaLnBrk="1" fontAlgn="auto" latinLnBrk="0" hangingPunct="1"/>
          <a:r>
            <a:rPr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各改定率における水道料金の金額は、簡易計算のため</a:t>
          </a:r>
          <a:endParaRPr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rtl="0" eaLnBrk="1" fontAlgn="auto" latinLnBrk="0" hangingPunct="1"/>
          <a:r>
            <a:rPr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lang="ja-JP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実際の金額と完全には一致しません。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pPr rtl="0" eaLnBrk="1" fontAlgn="auto" latinLnBrk="0" hangingPunct="1"/>
          <a:r>
            <a:rPr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水道料金の改定に関する概算シミュレーションのため</a:t>
          </a:r>
          <a:endParaRPr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rtl="0" eaLnBrk="1" fontAlgn="auto" latinLnBrk="0" hangingPunct="1"/>
          <a:r>
            <a:rPr lang="en-US" altLang="ja-JP" sz="1200" b="1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lang="ja-JP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下水道使用料は表示していません。</a:t>
          </a:r>
          <a:endParaRPr lang="en-US" altLang="ja-JP" sz="1200" b="1">
            <a:solidFill>
              <a:srgbClr val="FF0000"/>
            </a:solidFill>
            <a:effectLst/>
            <a:latin typeface="+mn-ea"/>
            <a:ea typeface="+mn-ea"/>
          </a:endParaRPr>
        </a:p>
        <a:p>
          <a:pPr rtl="0"/>
          <a:endParaRPr lang="en-US" altLang="ja-JP" sz="1600" b="1"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537688</xdr:colOff>
          <xdr:row>16</xdr:row>
          <xdr:rowOff>40431</xdr:rowOff>
        </xdr:from>
        <xdr:to>
          <xdr:col>8</xdr:col>
          <xdr:colOff>1924962</xdr:colOff>
          <xdr:row>21</xdr:row>
          <xdr:rowOff>171878</xdr:rowOff>
        </xdr:to>
        <xdr:pic>
          <xdr:nvPicPr>
            <xdr:cNvPr id="118" name="図 117"/>
            <xdr:cNvPicPr>
              <a:picLocks noChangeAspect="1" noChangeArrowheads="1"/>
              <a:extLst>
                <a:ext uri="{84589F7E-364E-4C9E-8A38-B11213B215E9}">
                  <a14:cameraTool cellRange="水道口径別!$L$39:$R$44" spid="_x0000_s3221"/>
                </a:ext>
              </a:extLst>
            </xdr:cNvPicPr>
          </xdr:nvPicPr>
          <xdr:blipFill rotWithShape="1">
            <a:blip xmlns:r="http://schemas.openxmlformats.org/officeDocument/2006/relationships" r:embed="rId7"/>
            <a:srcRect l="7508" t="11654" r="8251"/>
            <a:stretch>
              <a:fillRect/>
            </a:stretch>
          </xdr:blipFill>
          <xdr:spPr bwMode="auto">
            <a:xfrm>
              <a:off x="3206296" y="6639608"/>
              <a:ext cx="8372274" cy="149790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4</xdr:col>
      <xdr:colOff>61913</xdr:colOff>
      <xdr:row>7</xdr:row>
      <xdr:rowOff>141292</xdr:rowOff>
    </xdr:from>
    <xdr:to>
      <xdr:col>5</xdr:col>
      <xdr:colOff>9195</xdr:colOff>
      <xdr:row>7</xdr:row>
      <xdr:rowOff>498710</xdr:rowOff>
    </xdr:to>
    <xdr:sp macro="" textlink="">
      <xdr:nvSpPr>
        <xdr:cNvPr id="112" name="正方形/長方形 111"/>
        <xdr:cNvSpPr/>
      </xdr:nvSpPr>
      <xdr:spPr>
        <a:xfrm>
          <a:off x="4792663" y="2560642"/>
          <a:ext cx="2157082" cy="35741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3</xdr:col>
      <xdr:colOff>2055878</xdr:colOff>
      <xdr:row>6</xdr:row>
      <xdr:rowOff>19077</xdr:rowOff>
    </xdr:from>
    <xdr:to>
      <xdr:col>6</xdr:col>
      <xdr:colOff>156</xdr:colOff>
      <xdr:row>7</xdr:row>
      <xdr:rowOff>67572</xdr:rowOff>
    </xdr:to>
    <xdr:sp macro="" textlink="">
      <xdr:nvSpPr>
        <xdr:cNvPr id="51" name="正方形/長方形 50"/>
        <xdr:cNvSpPr/>
      </xdr:nvSpPr>
      <xdr:spPr>
        <a:xfrm>
          <a:off x="4722878" y="2203477"/>
          <a:ext cx="2888106" cy="283445"/>
        </a:xfrm>
        <a:prstGeom prst="rect">
          <a:avLst/>
        </a:prstGeom>
        <a:solidFill>
          <a:srgbClr val="2F75B5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②使用水量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660852</xdr:colOff>
          <xdr:row>4</xdr:row>
          <xdr:rowOff>323892</xdr:rowOff>
        </xdr:from>
        <xdr:to>
          <xdr:col>8</xdr:col>
          <xdr:colOff>1576845</xdr:colOff>
          <xdr:row>5</xdr:row>
          <xdr:rowOff>86686</xdr:rowOff>
        </xdr:to>
        <xdr:pic>
          <xdr:nvPicPr>
            <xdr:cNvPr id="255" name="図 254"/>
            <xdr:cNvPicPr>
              <a:picLocks noChangeAspect="1" noChangeArrowheads="1"/>
              <a:extLst>
                <a:ext uri="{84589F7E-364E-4C9E-8A38-B11213B215E9}">
                  <a14:cameraTool cellRange="水道口径別!$AA$45" spid="_x0000_s3222"/>
                </a:ext>
              </a:extLst>
            </xdr:cNvPicPr>
          </xdr:nvPicPr>
          <xdr:blipFill rotWithShape="1">
            <a:blip xmlns:r="http://schemas.openxmlformats.org/officeDocument/2006/relationships" r:embed="rId8"/>
            <a:srcRect t="14050" r="10363" b="1"/>
            <a:stretch>
              <a:fillRect/>
            </a:stretch>
          </xdr:blipFill>
          <xdr:spPr bwMode="auto">
            <a:xfrm>
              <a:off x="8272329" y="1802718"/>
              <a:ext cx="2948845" cy="21453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8</xdr:col>
      <xdr:colOff>108858</xdr:colOff>
      <xdr:row>4</xdr:row>
      <xdr:rowOff>237522</xdr:rowOff>
    </xdr:from>
    <xdr:to>
      <xdr:col>8</xdr:col>
      <xdr:colOff>1584458</xdr:colOff>
      <xdr:row>5</xdr:row>
      <xdr:rowOff>58152</xdr:rowOff>
    </xdr:to>
    <xdr:sp macro="" textlink="">
      <xdr:nvSpPr>
        <xdr:cNvPr id="33" name="正方形/長方形 32"/>
        <xdr:cNvSpPr/>
      </xdr:nvSpPr>
      <xdr:spPr>
        <a:xfrm>
          <a:off x="9758020" y="1716824"/>
          <a:ext cx="1475600" cy="27116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381000</xdr:colOff>
      <xdr:row>0</xdr:row>
      <xdr:rowOff>514350</xdr:rowOff>
    </xdr:from>
    <xdr:to>
      <xdr:col>8</xdr:col>
      <xdr:colOff>1885950</xdr:colOff>
      <xdr:row>13</xdr:row>
      <xdr:rowOff>171450</xdr:rowOff>
    </xdr:to>
    <xdr:sp macro="" textlink="">
      <xdr:nvSpPr>
        <xdr:cNvPr id="1993" name="AutoShape 969"/>
        <xdr:cNvSpPr>
          <a:spLocks noChangeAspect="1" noChangeArrowheads="1"/>
        </xdr:cNvSpPr>
      </xdr:nvSpPr>
      <xdr:spPr bwMode="auto">
        <a:xfrm>
          <a:off x="7994650" y="514350"/>
          <a:ext cx="353695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076;&#21942;&#20225;&#30011;&#12464;&#12523;&#12540;&#12503;/30_&#24193;&#38263;&#35519;&#25972;&#31561;/231219_&#24193;&#38263;&#35500;&#26126;&#65288;&#26009;&#37329;&#34920;&#12289;&#35336;&#31639;&#12484;&#12540;&#12523;&#12289;&#35696;&#21729;&#35500;&#26126;&#65289;/Users/58638145/Desktop/&#9733;&#19978;&#19979;&#27700;&#36947;&#26009;&#37329;&#31639;&#20986;&#12471;&#12540;&#12488;&#65288;R5&#24180;10&#26376;&#12363;&#12425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33996693\Desktop\&#24066;&#30010;&#26009;&#37329;&#12469;&#12540;&#12496;&#30906;&#35469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水料金"/>
      <sheetName val="分水単価"/>
      <sheetName val="HELPYO"/>
      <sheetName val="認定通知書"/>
      <sheetName val="画面"/>
      <sheetName val="DB"/>
      <sheetName val="印刷水"/>
      <sheetName val="料金TBL"/>
      <sheetName val="途中"/>
      <sheetName val="Sheet1"/>
      <sheetName val="賦課"/>
      <sheetName val="減免TBLA"/>
      <sheetName val="下水減免TBLA"/>
      <sheetName val="印刷"/>
      <sheetName val="休日TBL"/>
      <sheetName val="水道料金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隔月</v>
          </cell>
        </row>
      </sheetData>
      <sheetData sheetId="9">
        <row r="7">
          <cell r="BD7">
            <v>45175</v>
          </cell>
          <cell r="BK7">
            <v>45144</v>
          </cell>
          <cell r="BL7">
            <v>45205</v>
          </cell>
          <cell r="BM7">
            <v>43069</v>
          </cell>
          <cell r="BO7">
            <v>43069</v>
          </cell>
        </row>
        <row r="8">
          <cell r="BD8" t="str">
            <v>edate(MAX(BH7,BK7,BN7),1)</v>
          </cell>
        </row>
        <row r="10">
          <cell r="BD10">
            <v>45180</v>
          </cell>
        </row>
        <row r="11">
          <cell r="BD11">
            <v>45149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スト基準日設定"/>
      <sheetName val="Sheet1"/>
      <sheetName val="パターン"/>
      <sheetName val="途中"/>
      <sheetName val="減免TBL "/>
      <sheetName val="印刷"/>
      <sheetName val="料金TBL"/>
      <sheetName val="印刷水"/>
    </sheetNames>
    <sheetDataSet>
      <sheetData sheetId="0" refreshError="1"/>
      <sheetData sheetId="1" refreshError="1"/>
      <sheetData sheetId="2" refreshError="1"/>
      <sheetData sheetId="3">
        <row r="4">
          <cell r="FA4">
            <v>1516</v>
          </cell>
          <cell r="FB4">
            <v>1652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27"/>
  <sheetViews>
    <sheetView showGridLines="0" showRowColHeaders="0" tabSelected="1" topLeftCell="A4" zoomScaleNormal="100" workbookViewId="0">
      <selection activeCell="E8" sqref="E8"/>
    </sheetView>
  </sheetViews>
  <sheetFormatPr defaultColWidth="0" defaultRowHeight="18.75" zeroHeight="1"/>
  <cols>
    <col min="1" max="1" width="15.875" customWidth="1"/>
    <col min="2" max="3" width="9.625" customWidth="1"/>
    <col min="4" max="4" width="27.125" customWidth="1"/>
    <col min="5" max="5" width="29" customWidth="1"/>
    <col min="6" max="6" width="8.875" customWidth="1"/>
    <col min="7" max="7" width="12.375" customWidth="1"/>
    <col min="8" max="8" width="14.375" customWidth="1"/>
    <col min="9" max="9" width="33.125" customWidth="1"/>
    <col min="10" max="13" width="2.875" hidden="1" customWidth="1"/>
    <col min="14" max="19" width="13.25" hidden="1" customWidth="1"/>
    <col min="20" max="16384" width="8.625" hidden="1"/>
  </cols>
  <sheetData>
    <row r="1" spans="1:18" s="43" customFormat="1" ht="44.1" customHeight="1">
      <c r="A1" s="195" t="s">
        <v>114</v>
      </c>
      <c r="B1" s="195"/>
      <c r="C1" s="195"/>
      <c r="D1" s="195"/>
      <c r="E1" s="195"/>
      <c r="F1" s="195"/>
      <c r="G1" s="195"/>
      <c r="H1" s="195"/>
      <c r="I1" s="195"/>
      <c r="M1" s="44"/>
      <c r="N1" s="178" t="s">
        <v>63</v>
      </c>
      <c r="O1" s="77">
        <v>2</v>
      </c>
      <c r="P1" s="179" t="s">
        <v>64</v>
      </c>
      <c r="Q1" s="180" t="s">
        <v>65</v>
      </c>
      <c r="R1" s="181" t="s">
        <v>66</v>
      </c>
    </row>
    <row r="2" spans="1:18" s="43" customFormat="1" ht="18.75" customHeight="1">
      <c r="A2" s="42"/>
      <c r="B2" s="45"/>
      <c r="C2" s="45"/>
      <c r="E2" s="46"/>
      <c r="M2" s="44"/>
      <c r="N2" s="178" t="s">
        <v>67</v>
      </c>
      <c r="O2" s="78">
        <v>1</v>
      </c>
      <c r="P2" s="182">
        <v>1</v>
      </c>
      <c r="Q2" s="183" t="s">
        <v>68</v>
      </c>
      <c r="R2" s="184">
        <v>1</v>
      </c>
    </row>
    <row r="3" spans="1:18" s="43" customFormat="1" ht="18.75" customHeight="1" thickBot="1">
      <c r="A3" s="42"/>
      <c r="B3" s="47"/>
      <c r="C3" s="48"/>
      <c r="D3" s="46"/>
      <c r="E3" s="46"/>
      <c r="J3" s="49"/>
      <c r="K3" s="50"/>
      <c r="M3" s="44"/>
      <c r="N3" s="178" t="s">
        <v>69</v>
      </c>
      <c r="O3" s="185" t="str">
        <f>IF(O2=1,"家事用",IF(O2=3,"営業用",IF(O2=2,"浴場用",IF(O2=4,"工業用",IF(O2=5,"公共用",IF(O2=6,"一時用","プール用"))))))</f>
        <v>家事用</v>
      </c>
      <c r="P3" s="182">
        <v>2</v>
      </c>
      <c r="Q3" s="183" t="s">
        <v>70</v>
      </c>
      <c r="R3" s="184"/>
    </row>
    <row r="4" spans="1:18" s="43" customFormat="1" ht="35.450000000000003" customHeight="1">
      <c r="A4" s="42"/>
      <c r="B4" s="51"/>
      <c r="C4" s="52"/>
      <c r="D4" s="53"/>
      <c r="E4" s="196"/>
      <c r="F4" s="197"/>
      <c r="M4" s="44"/>
      <c r="N4" s="79" t="s">
        <v>71</v>
      </c>
      <c r="O4" s="79" t="b">
        <v>1</v>
      </c>
      <c r="P4" s="182">
        <v>3</v>
      </c>
      <c r="Q4" s="183" t="s">
        <v>72</v>
      </c>
      <c r="R4" s="184"/>
    </row>
    <row r="5" spans="1:18" s="43" customFormat="1" ht="35.450000000000003" customHeight="1" thickBot="1">
      <c r="A5" s="42"/>
      <c r="B5" s="53"/>
      <c r="C5" s="54"/>
      <c r="D5" s="53"/>
      <c r="E5" s="198"/>
      <c r="F5" s="199"/>
      <c r="M5" s="44"/>
      <c r="N5" s="186"/>
      <c r="O5" s="79" t="b">
        <v>1</v>
      </c>
      <c r="P5" s="182">
        <v>4</v>
      </c>
      <c r="Q5" s="183" t="s">
        <v>73</v>
      </c>
      <c r="R5" s="184"/>
    </row>
    <row r="6" spans="1:18" s="43" customFormat="1" ht="20.100000000000001" customHeight="1">
      <c r="A6" s="42"/>
      <c r="B6" s="53"/>
      <c r="C6" s="54"/>
      <c r="D6" s="54"/>
      <c r="E6" s="54"/>
      <c r="K6" s="42"/>
      <c r="M6" s="56"/>
      <c r="N6" s="186"/>
      <c r="O6" s="79" t="b">
        <v>0</v>
      </c>
      <c r="P6" s="182">
        <v>5</v>
      </c>
      <c r="Q6" s="183" t="s">
        <v>74</v>
      </c>
      <c r="R6" s="184"/>
    </row>
    <row r="7" spans="1:18" s="43" customFormat="1" ht="18.75" customHeight="1" thickBot="1">
      <c r="A7" s="42"/>
      <c r="B7" s="53"/>
      <c r="C7" s="54"/>
      <c r="D7" s="54"/>
      <c r="E7" s="54"/>
      <c r="K7" s="42"/>
      <c r="M7" s="56"/>
      <c r="N7" s="186"/>
      <c r="O7" s="187" t="str">
        <f>IF(O2=1,"家事用",IF(O2=6,"一時用",IF(O2=2,"浴場用",IF(O2=7,"プール用","業務用"))))</f>
        <v>家事用</v>
      </c>
      <c r="P7" s="182">
        <v>6</v>
      </c>
      <c r="Q7" s="183" t="s">
        <v>75</v>
      </c>
      <c r="R7" s="184"/>
    </row>
    <row r="8" spans="1:18" s="43" customFormat="1" ht="44.45" customHeight="1" thickBot="1">
      <c r="A8" s="42"/>
      <c r="B8" s="53"/>
      <c r="C8" s="54"/>
      <c r="D8" s="54"/>
      <c r="E8" s="169">
        <v>40</v>
      </c>
      <c r="F8" s="191" t="s">
        <v>112</v>
      </c>
      <c r="G8" s="55"/>
      <c r="M8" s="56"/>
      <c r="N8" s="57"/>
      <c r="O8" s="57"/>
      <c r="P8" s="182">
        <v>7</v>
      </c>
      <c r="Q8" s="183" t="s">
        <v>76</v>
      </c>
      <c r="R8" s="184"/>
    </row>
    <row r="9" spans="1:18" s="43" customFormat="1" ht="38.1" customHeight="1">
      <c r="A9" s="42"/>
      <c r="B9" s="53"/>
      <c r="C9" s="54"/>
      <c r="D9" s="54"/>
      <c r="E9" s="54"/>
      <c r="F9" s="56"/>
      <c r="G9" s="56"/>
      <c r="N9" s="79"/>
      <c r="O9" s="57"/>
      <c r="P9" s="183">
        <v>8</v>
      </c>
      <c r="Q9" s="183" t="s">
        <v>77</v>
      </c>
      <c r="R9" s="184"/>
    </row>
    <row r="10" spans="1:18" s="43" customFormat="1" ht="36" customHeight="1" thickBot="1">
      <c r="A10" s="42"/>
      <c r="N10" s="79"/>
      <c r="O10" s="184"/>
      <c r="P10" s="183">
        <v>9</v>
      </c>
      <c r="Q10" s="183" t="s">
        <v>78</v>
      </c>
      <c r="R10" s="184"/>
    </row>
    <row r="11" spans="1:18" s="43" customFormat="1" ht="84.6" customHeight="1" thickBot="1">
      <c r="A11" s="42"/>
      <c r="D11" s="58"/>
      <c r="E11" s="193"/>
      <c r="F11" s="194"/>
      <c r="N11" s="79"/>
      <c r="O11" s="184"/>
      <c r="P11" s="183">
        <v>10</v>
      </c>
      <c r="Q11" s="183" t="s">
        <v>79</v>
      </c>
      <c r="R11" s="184"/>
    </row>
    <row r="12" spans="1:18" s="43" customFormat="1" ht="26.25" customHeight="1">
      <c r="A12" s="42"/>
      <c r="D12" s="54"/>
      <c r="E12" s="54"/>
      <c r="G12" s="50"/>
      <c r="N12" s="79"/>
      <c r="O12" s="184"/>
      <c r="P12" s="183">
        <v>11</v>
      </c>
      <c r="Q12" s="183" t="s">
        <v>80</v>
      </c>
      <c r="R12" s="184"/>
    </row>
    <row r="13" spans="1:18" s="43" customFormat="1" ht="26.25" customHeight="1">
      <c r="A13" s="42"/>
      <c r="D13" s="54"/>
      <c r="E13" s="54"/>
      <c r="N13" s="79"/>
      <c r="O13" s="184"/>
      <c r="P13" s="183">
        <v>12</v>
      </c>
      <c r="Q13" s="183" t="s">
        <v>81</v>
      </c>
      <c r="R13" s="184"/>
    </row>
    <row r="14" spans="1:18" s="43" customFormat="1" ht="24.75" customHeight="1">
      <c r="A14" s="42"/>
      <c r="F14" s="59"/>
      <c r="N14" s="79"/>
      <c r="O14" s="184"/>
      <c r="P14" s="188"/>
      <c r="Q14" s="184"/>
      <c r="R14" s="184"/>
    </row>
    <row r="15" spans="1:18" s="43" customFormat="1" ht="24.75" customHeight="1">
      <c r="A15" s="42"/>
      <c r="N15" s="79"/>
      <c r="O15" s="184"/>
      <c r="P15" s="188" t="s">
        <v>65</v>
      </c>
      <c r="Q15" s="184">
        <v>2</v>
      </c>
      <c r="R15" s="184"/>
    </row>
    <row r="16" spans="1:18" s="43" customFormat="1" ht="24.75" customHeight="1">
      <c r="A16" s="42"/>
      <c r="N16" s="79"/>
      <c r="O16" s="189"/>
      <c r="P16" s="188"/>
      <c r="Q16" s="190" t="str">
        <f>IF(Q15=P2,Q2,IF(Q15=P3,Q3,IF(Q15=P4,Q4,IF(Q15=P5,Q5,IF(Q15=P6,Q6,IF(Q15=P7,Q7,IF(Q15=P8,Q8,IF(Q15=P9,Q9,IF(Q15=P10,Q10,IF(Q15=P11,Q11,IF(Q15=P12,Q12,IF(Q15=P13,Q13,""))))))))))))</f>
        <v>020mm</v>
      </c>
      <c r="R16" s="184"/>
    </row>
    <row r="17" spans="1:18" s="43" customFormat="1" ht="24.75" customHeight="1">
      <c r="A17" s="42"/>
      <c r="N17" s="79"/>
      <c r="O17" s="189"/>
      <c r="P17" s="83">
        <v>0.1</v>
      </c>
      <c r="Q17" s="184"/>
      <c r="R17" s="184"/>
    </row>
    <row r="18" spans="1:18" s="43" customFormat="1" ht="18.75" customHeight="1">
      <c r="A18" s="42"/>
      <c r="N18" s="79"/>
      <c r="O18" s="189"/>
      <c r="P18" s="188"/>
      <c r="Q18" s="184"/>
      <c r="R18" s="184"/>
    </row>
    <row r="19" spans="1:18" s="43" customFormat="1" ht="18.75" customHeight="1">
      <c r="A19" s="42"/>
      <c r="F19" s="59"/>
      <c r="G19" s="59"/>
      <c r="H19" s="59"/>
      <c r="I19" s="59"/>
      <c r="N19" s="44"/>
      <c r="O19" s="42"/>
      <c r="P19" s="60"/>
    </row>
    <row r="20" spans="1:18" s="43" customFormat="1" ht="18.75" customHeight="1">
      <c r="A20" s="42"/>
      <c r="M20" s="49"/>
      <c r="N20" s="44"/>
      <c r="O20" s="46"/>
      <c r="P20" s="60"/>
    </row>
    <row r="21" spans="1:18" s="43" customFormat="1" ht="27.95" customHeight="1">
      <c r="A21" s="42"/>
      <c r="M21" s="49"/>
      <c r="N21" s="44"/>
      <c r="O21" s="61"/>
      <c r="P21" s="60"/>
    </row>
    <row r="22" spans="1:18" s="43" customFormat="1" ht="27.95" customHeight="1">
      <c r="A22" s="42"/>
      <c r="K22" s="62"/>
      <c r="L22" s="49"/>
      <c r="M22" s="49"/>
      <c r="N22" s="44"/>
      <c r="O22" s="46"/>
      <c r="P22" s="60"/>
    </row>
    <row r="23" spans="1:18" s="43" customFormat="1" ht="28.5" hidden="1" customHeight="1">
      <c r="A23" s="42"/>
      <c r="K23" s="62"/>
      <c r="L23" s="49"/>
      <c r="M23" s="49"/>
      <c r="N23" s="44"/>
      <c r="O23" s="62"/>
      <c r="P23" s="60"/>
    </row>
    <row r="24" spans="1:18" hidden="1"/>
    <row r="25" spans="1:18" hidden="1"/>
    <row r="26" spans="1:18" hidden="1"/>
    <row r="27" spans="1:18" hidden="1"/>
  </sheetData>
  <sheetProtection password="CCE9" sheet="1" objects="1" scenarios="1" selectLockedCells="1"/>
  <mergeCells count="3">
    <mergeCell ref="E11:F11"/>
    <mergeCell ref="A1:I1"/>
    <mergeCell ref="E4:F5"/>
  </mergeCells>
  <phoneticPr fontId="7"/>
  <conditionalFormatting sqref="O20:O22">
    <cfRule type="expression" dxfId="4" priority="1" stopIfTrue="1">
      <formula>ISERROR(#REF!)</formula>
    </cfRule>
  </conditionalFormatting>
  <dataValidations count="2">
    <dataValidation type="list" allowBlank="1" showInputMessage="1" showErrorMessage="1" sqref="C3">
      <formula1>#REF!</formula1>
    </dataValidation>
    <dataValidation type="whole" allowBlank="1" showInputMessage="1" showErrorMessage="1" sqref="E8">
      <formula1>0</formula1>
      <formula2>9999999</formula2>
    </dataValidation>
  </dataValidations>
  <pageMargins left="0.7" right="0.7" top="0.75" bottom="0.75" header="0.3" footer="0.3"/>
  <pageSetup paperSize="9" scale="71" orientation="landscape" r:id="rId1"/>
  <colBreaks count="2" manualBreakCount="2">
    <brk id="10" max="25" man="1"/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9" r:id="rId4" name="Option Button 75">
              <controlPr defaultSize="0" autoFill="0" autoLine="0" autoPict="0">
                <anchor>
                  <from>
                    <xdr:col>4</xdr:col>
                    <xdr:colOff>95250</xdr:colOff>
                    <xdr:row>3</xdr:row>
                    <xdr:rowOff>95250</xdr:rowOff>
                  </from>
                  <to>
                    <xdr:col>5</xdr:col>
                    <xdr:colOff>180975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" name="Group Box 77">
              <controlPr defaultSize="0" autoFill="0" autoPict="0">
                <anchor>
                  <from>
                    <xdr:col>3</xdr:col>
                    <xdr:colOff>2066925</xdr:colOff>
                    <xdr:row>2</xdr:row>
                    <xdr:rowOff>85725</xdr:rowOff>
                  </from>
                  <to>
                    <xdr:col>5</xdr:col>
                    <xdr:colOff>666750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" name="Option Button 78">
              <controlPr defaultSize="0" autoFill="0" autoLine="0" autoPict="0">
                <anchor>
                  <from>
                    <xdr:col>4</xdr:col>
                    <xdr:colOff>104775</xdr:colOff>
                    <xdr:row>10</xdr:row>
                    <xdr:rowOff>171450</xdr:rowOff>
                  </from>
                  <to>
                    <xdr:col>4</xdr:col>
                    <xdr:colOff>838200</xdr:colOff>
                    <xdr:row>10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" name="Option Button 80">
              <controlPr defaultSize="0" autoFill="0" autoLine="0" autoPict="0">
                <anchor>
                  <from>
                    <xdr:col>4</xdr:col>
                    <xdr:colOff>1924050</xdr:colOff>
                    <xdr:row>10</xdr:row>
                    <xdr:rowOff>95250</xdr:rowOff>
                  </from>
                  <to>
                    <xdr:col>5</xdr:col>
                    <xdr:colOff>619125</xdr:colOff>
                    <xdr:row>10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" name="Group Box 82">
              <controlPr defaultSize="0" autoFill="0" autoPict="0">
                <anchor>
                  <from>
                    <xdr:col>4</xdr:col>
                    <xdr:colOff>0</xdr:colOff>
                    <xdr:row>9</xdr:row>
                    <xdr:rowOff>428625</xdr:rowOff>
                  </from>
                  <to>
                    <xdr:col>5</xdr:col>
                    <xdr:colOff>676275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9" name="Group Box 83">
              <controlPr defaultSize="0" autoFill="0" autoPict="0">
                <anchor>
                  <from>
                    <xdr:col>3</xdr:col>
                    <xdr:colOff>2028825</xdr:colOff>
                    <xdr:row>11</xdr:row>
                    <xdr:rowOff>295275</xdr:rowOff>
                  </from>
                  <to>
                    <xdr:col>6</xdr:col>
                    <xdr:colOff>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0" name="Option Button 84">
              <controlPr defaultSize="0" autoFill="0" autoLine="0" autoPict="0">
                <anchor>
                  <from>
                    <xdr:col>4</xdr:col>
                    <xdr:colOff>85725</xdr:colOff>
                    <xdr:row>12</xdr:row>
                    <xdr:rowOff>161925</xdr:rowOff>
                  </from>
                  <to>
                    <xdr:col>4</xdr:col>
                    <xdr:colOff>647700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" name="Option Button 85">
              <controlPr defaultSize="0" autoFill="0" autoLine="0" autoPict="0">
                <anchor>
                  <from>
                    <xdr:col>4</xdr:col>
                    <xdr:colOff>800100</xdr:colOff>
                    <xdr:row>12</xdr:row>
                    <xdr:rowOff>142875</xdr:rowOff>
                  </from>
                  <to>
                    <xdr:col>4</xdr:col>
                    <xdr:colOff>1419225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Option Button 86">
              <controlPr defaultSize="0" autoFill="0" autoLine="0" autoPict="0">
                <anchor>
                  <from>
                    <xdr:col>4</xdr:col>
                    <xdr:colOff>1466850</xdr:colOff>
                    <xdr:row>12</xdr:row>
                    <xdr:rowOff>142875</xdr:rowOff>
                  </from>
                  <to>
                    <xdr:col>4</xdr:col>
                    <xdr:colOff>2047875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Option Button 87">
              <controlPr defaultSize="0" autoFill="0" autoLine="0" autoPict="0">
                <anchor>
                  <from>
                    <xdr:col>4</xdr:col>
                    <xdr:colOff>2105025</xdr:colOff>
                    <xdr:row>12</xdr:row>
                    <xdr:rowOff>133350</xdr:rowOff>
                  </from>
                  <to>
                    <xdr:col>5</xdr:col>
                    <xdr:colOff>476250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4" name="Option Button 88">
              <controlPr defaultSize="0" autoFill="0" autoLine="0" autoPict="0">
                <anchor>
                  <from>
                    <xdr:col>4</xdr:col>
                    <xdr:colOff>85725</xdr:colOff>
                    <xdr:row>13</xdr:row>
                    <xdr:rowOff>123825</xdr:rowOff>
                  </from>
                  <to>
                    <xdr:col>4</xdr:col>
                    <xdr:colOff>695325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5" name="Option Button 89">
              <controlPr defaultSize="0" autoFill="0" autoLine="0" autoPict="0">
                <anchor>
                  <from>
                    <xdr:col>4</xdr:col>
                    <xdr:colOff>790575</xdr:colOff>
                    <xdr:row>13</xdr:row>
                    <xdr:rowOff>123825</xdr:rowOff>
                  </from>
                  <to>
                    <xdr:col>4</xdr:col>
                    <xdr:colOff>1495425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6" name="Option Button 90">
              <controlPr defaultSize="0" autoFill="0" autoLine="0" autoPict="0">
                <anchor>
                  <from>
                    <xdr:col>4</xdr:col>
                    <xdr:colOff>1466850</xdr:colOff>
                    <xdr:row>13</xdr:row>
                    <xdr:rowOff>161925</xdr:rowOff>
                  </from>
                  <to>
                    <xdr:col>4</xdr:col>
                    <xdr:colOff>2047875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7" name="Option Button 91">
              <controlPr defaultSize="0" autoFill="0" autoLine="0" autoPict="0">
                <anchor>
                  <from>
                    <xdr:col>4</xdr:col>
                    <xdr:colOff>2114550</xdr:colOff>
                    <xdr:row>13</xdr:row>
                    <xdr:rowOff>133350</xdr:rowOff>
                  </from>
                  <to>
                    <xdr:col>5</xdr:col>
                    <xdr:colOff>495300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8" name="Option Button 92">
              <controlPr defaultSize="0" autoFill="0" autoLine="0" autoPict="0">
                <anchor>
                  <from>
                    <xdr:col>4</xdr:col>
                    <xdr:colOff>85725</xdr:colOff>
                    <xdr:row>14</xdr:row>
                    <xdr:rowOff>142875</xdr:rowOff>
                  </from>
                  <to>
                    <xdr:col>4</xdr:col>
                    <xdr:colOff>676275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9" name="Option Button 93">
              <controlPr defaultSize="0" autoFill="0" autoLine="0" autoPict="0">
                <anchor>
                  <from>
                    <xdr:col>4</xdr:col>
                    <xdr:colOff>790575</xdr:colOff>
                    <xdr:row>14</xdr:row>
                    <xdr:rowOff>123825</xdr:rowOff>
                  </from>
                  <to>
                    <xdr:col>4</xdr:col>
                    <xdr:colOff>1371600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0" name="Option Button 94">
              <controlPr defaultSize="0" autoFill="0" autoLine="0" autoPict="0">
                <anchor>
                  <from>
                    <xdr:col>4</xdr:col>
                    <xdr:colOff>1466850</xdr:colOff>
                    <xdr:row>14</xdr:row>
                    <xdr:rowOff>133350</xdr:rowOff>
                  </from>
                  <to>
                    <xdr:col>4</xdr:col>
                    <xdr:colOff>2066925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1" name="Option Button 95">
              <controlPr defaultSize="0" autoFill="0" autoLine="0" autoPict="0">
                <anchor>
                  <from>
                    <xdr:col>4</xdr:col>
                    <xdr:colOff>2114550</xdr:colOff>
                    <xdr:row>14</xdr:row>
                    <xdr:rowOff>133350</xdr:rowOff>
                  </from>
                  <to>
                    <xdr:col>5</xdr:col>
                    <xdr:colOff>533400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2" name="Option Button 79">
              <controlPr defaultSize="0" autoFill="0" autoLine="0" autoPict="0">
                <anchor>
                  <from>
                    <xdr:col>4</xdr:col>
                    <xdr:colOff>990600</xdr:colOff>
                    <xdr:row>10</xdr:row>
                    <xdr:rowOff>85725</xdr:rowOff>
                  </from>
                  <to>
                    <xdr:col>4</xdr:col>
                    <xdr:colOff>1981200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3" name="Option Button 392">
              <controlPr defaultSize="0" autoFill="0" autoLine="0" autoPict="0">
                <anchor>
                  <from>
                    <xdr:col>4</xdr:col>
                    <xdr:colOff>104775</xdr:colOff>
                    <xdr:row>10</xdr:row>
                    <xdr:rowOff>457200</xdr:rowOff>
                  </from>
                  <to>
                    <xdr:col>4</xdr:col>
                    <xdr:colOff>971550</xdr:colOff>
                    <xdr:row>10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4" name="Option Button 391">
              <controlPr defaultSize="0" autoFill="0" autoLine="0" autoPict="0">
                <anchor>
                  <from>
                    <xdr:col>4</xdr:col>
                    <xdr:colOff>104775</xdr:colOff>
                    <xdr:row>10</xdr:row>
                    <xdr:rowOff>752475</xdr:rowOff>
                  </from>
                  <to>
                    <xdr:col>4</xdr:col>
                    <xdr:colOff>1019175</xdr:colOff>
                    <xdr:row>10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25" name="Option Button 445">
              <controlPr defaultSize="0" autoFill="0" autoLine="0" autoPict="0">
                <anchor>
                  <from>
                    <xdr:col>4</xdr:col>
                    <xdr:colOff>990600</xdr:colOff>
                    <xdr:row>10</xdr:row>
                    <xdr:rowOff>428625</xdr:rowOff>
                  </from>
                  <to>
                    <xdr:col>4</xdr:col>
                    <xdr:colOff>2028825</xdr:colOff>
                    <xdr:row>10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26" name="Option Button 640">
              <controlPr defaultSize="0" autoFill="0" autoLine="0" autoPict="0">
                <anchor>
                  <from>
                    <xdr:col>4</xdr:col>
                    <xdr:colOff>1933575</xdr:colOff>
                    <xdr:row>10</xdr:row>
                    <xdr:rowOff>447675</xdr:rowOff>
                  </from>
                  <to>
                    <xdr:col>5</xdr:col>
                    <xdr:colOff>523875</xdr:colOff>
                    <xdr:row>10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27" name="Option Button 715">
              <controlPr defaultSize="0" autoFill="0" autoLine="0" autoPict="0">
                <anchor>
                  <from>
                    <xdr:col>4</xdr:col>
                    <xdr:colOff>104775</xdr:colOff>
                    <xdr:row>3</xdr:row>
                    <xdr:rowOff>428625</xdr:rowOff>
                  </from>
                  <to>
                    <xdr:col>5</xdr:col>
                    <xdr:colOff>657225</xdr:colOff>
                    <xdr:row>4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08"/>
  <sheetViews>
    <sheetView showGridLines="0" topLeftCell="Q23" workbookViewId="0">
      <selection activeCell="Z48" sqref="Y48:Z48"/>
    </sheetView>
  </sheetViews>
  <sheetFormatPr defaultRowHeight="18.75"/>
  <cols>
    <col min="1" max="1" width="8.625" style="1"/>
    <col min="2" max="2" width="10.375" style="1" bestFit="1" customWidth="1"/>
    <col min="3" max="3" width="11.125" style="1" customWidth="1"/>
    <col min="4" max="4" width="10.5" style="1" customWidth="1"/>
    <col min="5" max="5" width="10.375" style="1" customWidth="1"/>
    <col min="6" max="7" width="10.125" style="1" bestFit="1" customWidth="1"/>
    <col min="8" max="8" width="9.125" style="1" customWidth="1"/>
    <col min="9" max="9" width="9.125" style="2" customWidth="1"/>
    <col min="10" max="10" width="12" style="1" bestFit="1" customWidth="1"/>
    <col min="11" max="11" width="5.375" style="1" customWidth="1"/>
    <col min="12" max="12" width="8.625" style="1"/>
    <col min="13" max="13" width="19.125" style="1" customWidth="1"/>
    <col min="14" max="15" width="16.375" style="1" customWidth="1"/>
    <col min="16" max="17" width="16.375" style="1" bestFit="1" customWidth="1"/>
    <col min="18" max="18" width="10.625" style="1" customWidth="1"/>
    <col min="19" max="19" width="2.125" style="1" customWidth="1"/>
    <col min="20" max="20" width="11.375" style="67" customWidth="1"/>
    <col min="21" max="21" width="11.375" style="68" customWidth="1"/>
    <col min="22" max="22" width="11.875" style="68" customWidth="1"/>
    <col min="23" max="23" width="1.625" customWidth="1"/>
    <col min="24" max="24" width="12" bestFit="1" customWidth="1"/>
    <col min="26" max="26" width="9.375" customWidth="1"/>
    <col min="27" max="27" width="44.5" customWidth="1"/>
  </cols>
  <sheetData>
    <row r="1" spans="2:21">
      <c r="L1" s="3" t="s">
        <v>0</v>
      </c>
      <c r="M1" s="3" t="s">
        <v>1</v>
      </c>
      <c r="N1" s="8"/>
      <c r="O1" s="1" t="s">
        <v>2</v>
      </c>
      <c r="P1" s="1" t="s">
        <v>3</v>
      </c>
      <c r="Q1" s="1" t="s">
        <v>4</v>
      </c>
      <c r="U1" s="67"/>
    </row>
    <row r="2" spans="2:21" ht="19.5" thickBot="1">
      <c r="C2" s="4" t="str">
        <f>IF(上下水道!O8=上下水道!O11,"新","旧")</f>
        <v>新</v>
      </c>
      <c r="G2" s="5" t="s">
        <v>5</v>
      </c>
      <c r="H2" s="1" t="str">
        <f>D4&amp;D5</f>
        <v>11020</v>
      </c>
      <c r="I2" s="6"/>
      <c r="L2" s="7">
        <v>11</v>
      </c>
      <c r="M2" s="7">
        <v>62</v>
      </c>
      <c r="N2" s="8"/>
      <c r="O2" s="1">
        <v>20</v>
      </c>
      <c r="P2" s="8">
        <v>31</v>
      </c>
      <c r="Q2" s="8">
        <v>32</v>
      </c>
      <c r="U2" s="67"/>
    </row>
    <row r="3" spans="2:21" ht="19.5" thickBot="1">
      <c r="B3" s="9" t="s">
        <v>6</v>
      </c>
      <c r="C3" s="10">
        <f>上下水道!$O$1</f>
        <v>2</v>
      </c>
      <c r="G3" s="8" t="s">
        <v>7</v>
      </c>
      <c r="H3" s="73" t="s">
        <v>8</v>
      </c>
      <c r="I3" s="74" t="s">
        <v>9</v>
      </c>
      <c r="J3" s="4"/>
      <c r="L3" s="11" t="s">
        <v>10</v>
      </c>
      <c r="M3" s="12" t="s">
        <v>11</v>
      </c>
      <c r="N3" s="174"/>
      <c r="O3"/>
      <c r="P3"/>
      <c r="Q3"/>
      <c r="R3"/>
      <c r="S3"/>
      <c r="T3" s="68"/>
    </row>
    <row r="4" spans="2:21" ht="19.5" thickBot="1">
      <c r="B4" s="9" t="s">
        <v>12</v>
      </c>
      <c r="C4" s="10" t="str">
        <f>上下水道!$O$7</f>
        <v>家事用</v>
      </c>
      <c r="D4" s="1">
        <f>IF(C4=L1,L2,IF(C4=M1,M2,IF(C4=O1,O2,IF(C4=P1,P2,IF(C4=Q1,Q2)))))</f>
        <v>11</v>
      </c>
      <c r="G4" s="8" t="s">
        <v>13</v>
      </c>
      <c r="H4" s="13">
        <f>IF($C$2="新",VLOOKUP(J4,口径別料金テーブル!$A:$J,6,FALSE),VLOOKUP(J4,口径別料金テーブル!$L:$U,6,FALSE))</f>
        <v>4</v>
      </c>
      <c r="I4" s="14">
        <f>IF($C$2="新",VLOOKUP(J4,口径別料金テーブル!$A:$J,9,FALSE),VLOOKUP(J4,口径別料金テーブル!$L:$U,9,FALSE))</f>
        <v>890</v>
      </c>
      <c r="J4" s="15" t="str">
        <f>IF(COUNTIF(口径別料金テーブル!$A:$A,K4),K4,"")</f>
        <v>1102001段階</v>
      </c>
      <c r="K4" s="15" t="str">
        <f>$H$2&amp;"01段階"</f>
        <v>1102001段階</v>
      </c>
      <c r="L4"/>
      <c r="M4"/>
      <c r="N4"/>
      <c r="O4"/>
      <c r="P4"/>
      <c r="Q4"/>
      <c r="R4"/>
      <c r="S4"/>
      <c r="T4" s="68"/>
    </row>
    <row r="5" spans="2:21" ht="19.5" thickBot="1">
      <c r="B5" s="9" t="s">
        <v>14</v>
      </c>
      <c r="C5" s="10" t="str">
        <f>上下水道!$Q$16</f>
        <v>020mm</v>
      </c>
      <c r="D5" s="1" t="str">
        <f>MID(C5,1,3)</f>
        <v>020</v>
      </c>
      <c r="G5" s="8" t="s">
        <v>15</v>
      </c>
      <c r="H5" s="13">
        <f>IF(J5="",0,IF($C$2="新",VLOOKUP(J5,口径別料金テーブル!$A:$J,6,FALSE),VLOOKUP(J5,口径別料金テーブル!$L:$U,6,FALSE)))</f>
        <v>8</v>
      </c>
      <c r="I5" s="14">
        <f>IF(J5="",0,IF($C$2="新",VLOOKUP(J5,口径別料金テーブル!$A:$J,10,FALSE),VLOOKUP(J5,口径別料金テーブル!$L:$U,10,FALSE)))</f>
        <v>20</v>
      </c>
      <c r="J5" s="15" t="str">
        <f>IF(COUNTIF(口径別料金テーブル!$A:$A,K5),K5,"")</f>
        <v>1102002段階</v>
      </c>
      <c r="K5" s="15" t="str">
        <f>$H$2&amp;"02段階"</f>
        <v>1102002段階</v>
      </c>
      <c r="L5"/>
      <c r="M5"/>
      <c r="N5"/>
      <c r="O5"/>
      <c r="P5"/>
      <c r="Q5"/>
      <c r="R5"/>
      <c r="S5"/>
      <c r="T5" s="68"/>
    </row>
    <row r="6" spans="2:21" ht="19.5" thickBot="1">
      <c r="B6" s="9" t="s">
        <v>16</v>
      </c>
      <c r="C6" s="10">
        <f>上下水道!$E$8</f>
        <v>40</v>
      </c>
      <c r="D6" s="16" t="s">
        <v>17</v>
      </c>
      <c r="E6" s="1" t="s">
        <v>18</v>
      </c>
      <c r="F6" s="1">
        <f>上下水道!$P$17</f>
        <v>0.1</v>
      </c>
      <c r="G6" s="8"/>
      <c r="H6" s="13">
        <f>IF(J6="",0,IF($C$2="新",VLOOKUP(J6,口径別料金テーブル!$A:$J,6,FALSE),VLOOKUP(J6,口径別料金テーブル!$L:$U,6,FALSE)))</f>
        <v>15</v>
      </c>
      <c r="I6" s="14">
        <f>IF(J6="",0,IF($C$2="新",VLOOKUP(J6,口径別料金テーブル!$A:$J,10,FALSE),VLOOKUP(J6,口径別料金テーブル!$L:$U,10,FALSE)))</f>
        <v>153</v>
      </c>
      <c r="J6" s="15" t="str">
        <f>IF(COUNTIF(口径別料金テーブル!$A:$A,K6),K6,"")</f>
        <v>1102003段階</v>
      </c>
      <c r="K6" s="15" t="str">
        <f>$H$2&amp;"03段階"</f>
        <v>1102003段階</v>
      </c>
      <c r="L6"/>
      <c r="M6"/>
      <c r="N6"/>
      <c r="O6"/>
      <c r="P6"/>
      <c r="Q6"/>
      <c r="R6"/>
      <c r="S6"/>
      <c r="T6" s="68"/>
    </row>
    <row r="7" spans="2:21">
      <c r="D7" s="16"/>
      <c r="G7" s="8"/>
      <c r="H7" s="13">
        <f>IF(J7="",0,IF($C$2="新",VLOOKUP(J7,口径別料金テーブル!$A:$J,6,FALSE),VLOOKUP(J7,口径別料金テーブル!$L:$U,6,FALSE)))</f>
        <v>20</v>
      </c>
      <c r="I7" s="14">
        <f>IF(J7="",0,IF($C$2="新",VLOOKUP(J7,口径別料金テーブル!$A:$J,10,FALSE),VLOOKUP(J7,口径別料金テーブル!$L:$U,10,FALSE)))</f>
        <v>164</v>
      </c>
      <c r="J7" s="15" t="str">
        <f>IF(COUNTIF(口径別料金テーブル!$A:$A,K7),K7,"")</f>
        <v>1102004段階</v>
      </c>
      <c r="K7" s="15" t="str">
        <f>$H$2&amp;"04段階"</f>
        <v>1102004段階</v>
      </c>
      <c r="L7"/>
      <c r="M7"/>
      <c r="N7"/>
      <c r="O7"/>
      <c r="P7"/>
      <c r="Q7"/>
      <c r="R7"/>
      <c r="S7"/>
      <c r="T7" s="68"/>
    </row>
    <row r="8" spans="2:21">
      <c r="B8" s="1" t="s">
        <v>16</v>
      </c>
      <c r="C8" s="1" t="s">
        <v>19</v>
      </c>
      <c r="D8" s="1" t="s">
        <v>20</v>
      </c>
      <c r="E8" s="1" t="s">
        <v>21</v>
      </c>
      <c r="F8" s="1" t="s">
        <v>22</v>
      </c>
      <c r="G8" s="8" t="s">
        <v>23</v>
      </c>
      <c r="H8" s="13">
        <f>IF(J8="",0,IF($C$2="新",VLOOKUP(J8,口径別料金テーブル!$A:$J,6,FALSE),VLOOKUP(J8,口径別料金テーブル!$L:$U,6,FALSE)))</f>
        <v>30</v>
      </c>
      <c r="I8" s="14">
        <f>IF(J8="",0,IF($C$2="新",VLOOKUP(J8,口径別料金テーブル!$A:$J,10,FALSE),VLOOKUP(J8,口径別料金テーブル!$L:$U,10,FALSE)))</f>
        <v>220</v>
      </c>
      <c r="J8" s="15" t="str">
        <f>IF(COUNTIF(口径別料金テーブル!$A:$A,K8),K8,"")</f>
        <v>1102005段階</v>
      </c>
      <c r="K8" s="15" t="str">
        <f>$H$2&amp;"05段階"</f>
        <v>1102005段階</v>
      </c>
      <c r="L8"/>
      <c r="M8"/>
      <c r="N8"/>
      <c r="O8"/>
      <c r="P8"/>
      <c r="Q8"/>
      <c r="R8"/>
      <c r="S8"/>
      <c r="T8" s="68"/>
    </row>
    <row r="9" spans="2:21">
      <c r="B9" s="2">
        <f>$C6</f>
        <v>40</v>
      </c>
      <c r="C9" s="2">
        <f>IF($C$3&lt;&gt;2,$F9,$G9)</f>
        <v>5722</v>
      </c>
      <c r="D9" s="2">
        <f>INT(C9*$F$6)</f>
        <v>572</v>
      </c>
      <c r="E9" s="2">
        <f>SUM(C9:D9)</f>
        <v>6294</v>
      </c>
      <c r="F9" s="2">
        <f>$I$4+IF(($B9-$H$4)&lt;0,0,IF($B9&gt;$H$5,$H$5-$H$4,$B9-$H$4))*$I$5+IF(($B9-$H$5)&lt;0,0,IF($B9&gt;$H$6,$H$6-$H$5,$B9-$H$5))*$I$6+IF(($B9-$H$6)&lt;0,0,IF($B9&gt;$H$7,$H$7-$H$6,$B9-$H$6))*$I$7+IF(($B9-$H$7)&lt;0,0,IF($B9&gt;$H$8,$H$8-$H$7,$B9-$H$7))*$I$8+IF(($B9-$H$8)&lt;0,0,IF($B9&gt;$H$9,$H$9-$H$8,$B9-$H$8))*$I$9+IF(($B9-$H$9)&lt;0,0,IF($B9&gt;$H$10,$H$10-$H$9,$B9-$H$9))*$I$10+IF(($B9-$H$10)&lt;0,0,IF($B9&gt;$H$11,$H$11-$H$10,$B9-$H$10))*$I$11+IF(($B9-$H$11)&lt;0,0,IF($B9&gt;$H$12,$H$12-$H$11,$B9-$H$11))*$I$12+IF(($B9-$H$12)&lt;0,0,IF($B9&gt;$H$13,$H$13-$H$12,$B9-$H$12))*$I$13+IF(($B9-$H$13)&lt;0,0,IF($B9&gt;$H$14,$H$14-$H$13,$B9-$H$13))*$I$14+IF(($B9-$H$14)&lt;0,0,IF($B9&gt;$H$15,$H$15-$H$14,$B9-$H$14))*$I$15+IF(($B9-$H$15)&lt;0,0,IF($B9&gt;$H$16,$H$16-$H$15,$B9-$H$15))*$I$16+IF(($B9-$H$16)&lt;0,0,IF($B9&gt;$H$17,$H$17-$H$16,$B9-$H$16))*$I$17+IF(($B9-$H$17)&lt;0,0,IF($B9&gt;$H$18,$H$18-$H$17,$B9-$H$17))*$I$18+IF(($B9-$H$18)&lt;0,0,IF($B9&gt;$H$19,$H$19-$H$18,$B9-$H$18))*$I$19</f>
        <v>7911</v>
      </c>
      <c r="G9" s="6">
        <f>$I$22+IF(($B9-$H$22)&lt;0,0,IF($B9&gt;$H$23,$H$23-$H$22,$B9-$H$22))*$I$23+IF(($B9-$H$23)&lt;0,0,IF($B9&gt;$H$24,$H$24-$H$23,$B9-$H$23))*$I$24+IF(($B9-$H$24)&lt;0,0,IF($B9&gt;$H$25,$H$25-$H$24,$B9-$H$24))*$I$25+IF(($B9-$H$25)&lt;0,0,IF($B9&gt;$H$26,$H$26-$H$25,$B9-$H$25))*$I$26+IF(($B9-$H$26)&lt;0,0,IF($B9&gt;$H$27,$H$27-$H$26,$B9-$H$26))*$I$27+IF(($B9-$H$27)&lt;0,0,IF($B9&gt;$H$28,$H$28-$H$27,$B9-$H$27))*$I$28+IF(($B9-$H$28)&lt;0,0,IF($B9&gt;$H$29,$H$29-$H$28,$B9-$H$28))*$I$29+IF(($B9-$H$29)&lt;0,0,IF($B9&gt;$H$30,$H$30-$H$29,$B9-$H$29))*$I$30+IF(($B9-$H$30)&lt;0,0,IF($B9&gt;$H$31,$H$31-$H$30,$B9-$H$30))*$I$31+IF(($B9-$H$31)&lt;0,0,IF($B9&gt;$H$32,$H$32-$H$31,$B9-$H$31))*$I$32+IF(($B9-$H$32)&lt;0,0,IF($B9&gt;$H$33,$H$33-$H$32,$B9-$H$32))*$I$33+IF(($B9-$H$33)&lt;0,0,IF($B9&gt;$H$34,$H$34-$H$33,$B9-$H$33))*$I$34+IF(($B9-$H$34)&lt;0,0,IF($B9&gt;$H$35,$H$35-$H$34,$B9-$H$34))*$I$35+IF(($B9-$H$35)&lt;0,0,IF($B9&gt;$H$36,$H$36-$H$35,$B9-$H$35))*$I$36+IF(($B9-$H$36)&lt;0,0,IF($B9&gt;$H$37,$H$37-$H$36,$B9-$H$36))*$I$37</f>
        <v>5722</v>
      </c>
      <c r="H9" s="13">
        <f>IF(J9="",0,IF($C$2="新",VLOOKUP(J9,口径別料金テーブル!$A:$J,6,FALSE),VLOOKUP(J9,口径別料金テーブル!$L:$U,6,FALSE)))</f>
        <v>50</v>
      </c>
      <c r="I9" s="14">
        <f>IF(J9="",0,IF($C$2="新",VLOOKUP(J9,口径別料金テーブル!$A:$J,10,FALSE),VLOOKUP(J9,口径別料金テーブル!$L:$U,10,FALSE)))</f>
        <v>285</v>
      </c>
      <c r="J9" s="15" t="str">
        <f>IF(COUNTIF(口径別料金テーブル!$A:$A,K9),K9,"")</f>
        <v>1102006段階</v>
      </c>
      <c r="K9" s="15" t="str">
        <f>$H$2&amp;"06段階"</f>
        <v>1102006段階</v>
      </c>
      <c r="L9"/>
      <c r="M9"/>
      <c r="N9"/>
      <c r="O9"/>
      <c r="P9"/>
      <c r="Q9"/>
      <c r="R9"/>
      <c r="S9"/>
      <c r="T9" s="68"/>
    </row>
    <row r="10" spans="2:21">
      <c r="B10" s="2"/>
      <c r="C10" s="2"/>
      <c r="D10" s="2"/>
      <c r="E10" s="2"/>
      <c r="F10" s="2"/>
      <c r="G10" s="6"/>
      <c r="H10" s="13">
        <f>IF(J10="",0,IF($C$2="新",VLOOKUP(J10,口径別料金テーブル!$A:$J,6,FALSE),VLOOKUP(J10,口径別料金テーブル!$L:$U,6,FALSE)))</f>
        <v>100</v>
      </c>
      <c r="I10" s="14">
        <f>IF(J10="",0,IF($C$2="新",VLOOKUP(J10,口径別料金テーブル!$A:$J,10,FALSE),VLOOKUP(J10,口径別料金テーブル!$L:$U,10,FALSE)))</f>
        <v>310</v>
      </c>
      <c r="J10" s="15" t="str">
        <f>IF(COUNTIF(口径別料金テーブル!$A:$A,K10),K10,"")</f>
        <v>1102007段階</v>
      </c>
      <c r="K10" s="15" t="str">
        <f>$H$2&amp;"07段階"</f>
        <v>1102007段階</v>
      </c>
      <c r="L10"/>
      <c r="M10"/>
      <c r="N10"/>
      <c r="O10"/>
      <c r="P10"/>
      <c r="Q10"/>
      <c r="R10"/>
      <c r="S10"/>
      <c r="T10" s="68"/>
    </row>
    <row r="11" spans="2:21">
      <c r="B11" s="2"/>
      <c r="C11" s="2"/>
      <c r="D11" s="2"/>
      <c r="E11" s="2"/>
      <c r="F11" s="2"/>
      <c r="G11" s="6"/>
      <c r="H11" s="13">
        <f>IF(J11="",0,IF($C$2="新",VLOOKUP(J11,口径別料金テーブル!$A:$J,6,FALSE),VLOOKUP(J11,口径別料金テーブル!$L:$U,6,FALSE)))</f>
        <v>300</v>
      </c>
      <c r="I11" s="14">
        <f>IF(J11="",0,IF($C$2="新",VLOOKUP(J11,口径別料金テーブル!$A:$J,10,FALSE),VLOOKUP(J11,口径別料金テーブル!$L:$U,10,FALSE)))</f>
        <v>338</v>
      </c>
      <c r="J11" s="15" t="str">
        <f>IF(COUNTIF(口径別料金テーブル!$A:$A,K11),K11,"")</f>
        <v>1102008段階</v>
      </c>
      <c r="K11" s="15" t="str">
        <f>$H$2&amp;"08段階"</f>
        <v>1102008段階</v>
      </c>
      <c r="L11"/>
      <c r="M11"/>
      <c r="N11"/>
      <c r="O11"/>
      <c r="P11"/>
      <c r="Q11"/>
      <c r="R11"/>
      <c r="S11"/>
      <c r="T11" s="68"/>
    </row>
    <row r="12" spans="2:21">
      <c r="B12" s="2"/>
      <c r="C12" s="2"/>
      <c r="D12" s="2"/>
      <c r="E12" s="2"/>
      <c r="F12" s="2"/>
      <c r="G12" s="6"/>
      <c r="H12" s="13">
        <f>IF(J12="",0,IF($C$2="新",VLOOKUP(J12,口径別料金テーブル!$A:$J,6,FALSE),VLOOKUP(J12,口径別料金テーブル!$L:$U,6,FALSE)))</f>
        <v>1000</v>
      </c>
      <c r="I12" s="14">
        <f>IF(J12="",0,IF($C$2="新",VLOOKUP(J12,口径別料金テーブル!$A:$J,10,FALSE),VLOOKUP(J12,口径別料金テーブル!$L:$U,10,FALSE)))</f>
        <v>366</v>
      </c>
      <c r="J12" s="15" t="str">
        <f>IF(COUNTIF(口径別料金テーブル!$A:$A,K12),K12,"")</f>
        <v>1102009段階</v>
      </c>
      <c r="K12" s="15" t="str">
        <f>$H$2&amp;"09段階"</f>
        <v>1102009段階</v>
      </c>
      <c r="L12"/>
      <c r="M12"/>
      <c r="N12"/>
      <c r="O12"/>
      <c r="P12"/>
      <c r="Q12"/>
      <c r="R12"/>
      <c r="S12"/>
      <c r="T12" s="68"/>
    </row>
    <row r="13" spans="2:21">
      <c r="B13" s="2"/>
      <c r="C13" s="2"/>
      <c r="D13" s="2"/>
      <c r="E13" s="2"/>
      <c r="F13" s="2"/>
      <c r="G13" s="6"/>
      <c r="H13" s="13">
        <f>IF(J13="",0,IF($C$2="新",VLOOKUP(J13,口径別料金テーブル!$A:$J,6,FALSE),VLOOKUP(J13,口径別料金テーブル!$L:$U,6,FALSE)))</f>
        <v>10000</v>
      </c>
      <c r="I13" s="14">
        <f>IF(J13="",0,IF($C$2="新",VLOOKUP(J13,口径別料金テーブル!$A:$J,10,FALSE),VLOOKUP(J13,口径別料金テーブル!$L:$U,10,FALSE)))</f>
        <v>366</v>
      </c>
      <c r="J13" s="15" t="str">
        <f>IF(COUNTIF(口径別料金テーブル!$A:$A,K13),K13,"")</f>
        <v>1102010段階</v>
      </c>
      <c r="K13" s="15" t="str">
        <f>$H$2&amp;"10段階"</f>
        <v>1102010段階</v>
      </c>
      <c r="L13"/>
      <c r="M13"/>
      <c r="N13"/>
      <c r="O13"/>
      <c r="P13"/>
      <c r="Q13"/>
      <c r="R13"/>
      <c r="S13"/>
      <c r="T13" s="68"/>
    </row>
    <row r="14" spans="2:21">
      <c r="B14" s="2"/>
      <c r="C14" s="2"/>
      <c r="D14" s="2"/>
      <c r="E14" s="2"/>
      <c r="F14" s="2"/>
      <c r="G14" s="6"/>
      <c r="H14" s="13">
        <f>IF(J14="",0,IF($C$2="新",VLOOKUP(J14,口径別料金テーブル!$A:$J,6,FALSE),VLOOKUP(J14,口径別料金テーブル!$L:$U,6,FALSE)))</f>
        <v>9999999</v>
      </c>
      <c r="I14" s="14">
        <f>IF(J14="",0,IF($C$2="新",VLOOKUP(J14,口径別料金テーブル!$A:$J,10,FALSE),VLOOKUP(J14,口径別料金テーブル!$L:$U,10,FALSE)))</f>
        <v>366</v>
      </c>
      <c r="J14" s="15" t="str">
        <f>IF(COUNTIF(口径別料金テーブル!$A:$A,K14),K14,"")</f>
        <v>1102011段階</v>
      </c>
      <c r="K14" s="15" t="str">
        <f>$H$2&amp;"11段階"</f>
        <v>1102011段階</v>
      </c>
      <c r="L14"/>
      <c r="M14"/>
      <c r="N14"/>
      <c r="O14"/>
      <c r="P14"/>
      <c r="Q14"/>
      <c r="R14"/>
      <c r="S14"/>
      <c r="T14" s="68"/>
    </row>
    <row r="15" spans="2:21">
      <c r="B15" s="2"/>
      <c r="C15" s="2"/>
      <c r="D15" s="2"/>
      <c r="E15" s="2"/>
      <c r="F15" s="2"/>
      <c r="G15" s="6"/>
      <c r="H15" s="13">
        <f>IF(J15="",0,IF($C$2="新",VLOOKUP(J15,口径別料金テーブル!$A:$J,6,FALSE),VLOOKUP(J15,口径別料金テーブル!$L:$U,6,FALSE)))</f>
        <v>0</v>
      </c>
      <c r="I15" s="14">
        <f>IF(J15="",0,IF($C$2="新",VLOOKUP(J15,口径別料金テーブル!$A:$J,10,FALSE),VLOOKUP(J15,口径別料金テーブル!$L:$U,10,FALSE)))</f>
        <v>0</v>
      </c>
      <c r="J15" s="15" t="str">
        <f>IF(COUNTIF(口径別料金テーブル!$A:$A,K15),K15,"")</f>
        <v/>
      </c>
      <c r="K15" s="15" t="str">
        <f>$H$2&amp;"12段階"</f>
        <v>1102012段階</v>
      </c>
      <c r="L15"/>
      <c r="M15"/>
      <c r="N15"/>
      <c r="O15"/>
      <c r="P15"/>
      <c r="Q15"/>
      <c r="R15"/>
      <c r="S15"/>
      <c r="T15" s="68"/>
    </row>
    <row r="16" spans="2:21">
      <c r="B16" s="2"/>
      <c r="C16" s="2"/>
      <c r="D16" s="2"/>
      <c r="E16" s="2"/>
      <c r="F16" s="2"/>
      <c r="G16" s="6"/>
      <c r="H16" s="13">
        <f>IF(J16="",0,IF($C$2="新",VLOOKUP(J16,口径別料金テーブル!$A:$J,6,FALSE),VLOOKUP(J16,口径別料金テーブル!$L:$U,6,FALSE)))</f>
        <v>0</v>
      </c>
      <c r="I16" s="14">
        <f>IF(J16="",0,IF($C$2="新",VLOOKUP(J16,口径別料金テーブル!$A:$J,10,FALSE),VLOOKUP(J16,口径別料金テーブル!$L:$U,10,FALSE)))</f>
        <v>0</v>
      </c>
      <c r="J16" s="15" t="str">
        <f>IF(COUNTIF(口径別料金テーブル!$A:$A,K16),K16,"")</f>
        <v/>
      </c>
      <c r="K16" s="15" t="str">
        <f>$H$2&amp;"13段階"</f>
        <v>1102013段階</v>
      </c>
      <c r="L16"/>
      <c r="M16"/>
      <c r="N16"/>
      <c r="O16"/>
      <c r="P16"/>
      <c r="Q16"/>
      <c r="R16"/>
      <c r="S16"/>
      <c r="T16" s="68"/>
    </row>
    <row r="17" spans="2:20">
      <c r="B17" s="2"/>
      <c r="C17" s="2"/>
      <c r="D17" s="2"/>
      <c r="E17" s="2"/>
      <c r="F17" s="2"/>
      <c r="G17" s="6"/>
      <c r="H17" s="13">
        <f>IF(J17="",0,IF($C$2="新",VLOOKUP(J17,口径別料金テーブル!$A:$J,6,FALSE),VLOOKUP(J17,口径別料金テーブル!$L:$U,6,FALSE)))</f>
        <v>0</v>
      </c>
      <c r="I17" s="14">
        <f>IF(J17="",0,IF($C$2="新",VLOOKUP(J17,口径別料金テーブル!$A:$J,10,FALSE),VLOOKUP(J17,口径別料金テーブル!$L:$U,10,FALSE)))</f>
        <v>0</v>
      </c>
      <c r="J17" s="15" t="str">
        <f>IF(COUNTIF(口径別料金テーブル!$A:$A,K17),K17,"")</f>
        <v/>
      </c>
      <c r="K17" s="15" t="str">
        <f>$H$2&amp;"14段階"</f>
        <v>1102014段階</v>
      </c>
      <c r="L17"/>
      <c r="M17"/>
      <c r="N17"/>
      <c r="O17"/>
      <c r="P17"/>
      <c r="Q17"/>
      <c r="R17"/>
      <c r="S17"/>
      <c r="T17" s="68"/>
    </row>
    <row r="18" spans="2:20" ht="19.5" thickBot="1">
      <c r="B18" s="2"/>
      <c r="C18" s="2"/>
      <c r="D18" s="2"/>
      <c r="E18" s="2"/>
      <c r="F18" s="2"/>
      <c r="G18" s="6"/>
      <c r="H18" s="17">
        <f>IF(J18="",0,IF($C$2="新",VLOOKUP(J18,口径別料金テーブル!$A:$J,6,FALSE),VLOOKUP(J18,口径別料金テーブル!$L:$U,6,FALSE)))</f>
        <v>0</v>
      </c>
      <c r="I18" s="18">
        <f>IF(J18="",0,IF($C$2="新",VLOOKUP(J18,口径別料金テーブル!$A:$J,10,FALSE),VLOOKUP(J18,口径別料金テーブル!$L:$U,10,FALSE)))</f>
        <v>0</v>
      </c>
      <c r="J18" s="15" t="str">
        <f>IF(COUNTIF(口径別料金テーブル!$A:$A,K18),K18,"")</f>
        <v/>
      </c>
      <c r="K18" s="15" t="str">
        <f>$H$2&amp;"15段階"</f>
        <v>1102015段階</v>
      </c>
      <c r="L18"/>
      <c r="M18"/>
      <c r="N18"/>
      <c r="O18"/>
      <c r="P18"/>
      <c r="Q18"/>
      <c r="R18"/>
      <c r="S18"/>
      <c r="T18" s="68"/>
    </row>
    <row r="19" spans="2:20">
      <c r="B19" s="2"/>
      <c r="C19" s="2"/>
      <c r="D19" s="2"/>
      <c r="E19" s="2"/>
      <c r="F19" s="2"/>
      <c r="G19" s="6"/>
      <c r="H19" s="5"/>
      <c r="I19" s="19"/>
      <c r="J19" s="4"/>
      <c r="L19"/>
      <c r="M19"/>
      <c r="N19"/>
      <c r="O19"/>
      <c r="P19"/>
      <c r="Q19"/>
      <c r="R19"/>
      <c r="S19"/>
      <c r="T19" s="68"/>
    </row>
    <row r="20" spans="2:20">
      <c r="B20" s="2"/>
      <c r="C20" s="2"/>
      <c r="D20" s="2"/>
      <c r="E20" s="2"/>
      <c r="F20" s="2"/>
      <c r="G20" s="6"/>
      <c r="H20" s="5"/>
      <c r="I20" s="19"/>
      <c r="J20" s="4"/>
      <c r="L20"/>
      <c r="M20"/>
      <c r="N20"/>
      <c r="O20"/>
      <c r="P20"/>
      <c r="Q20"/>
      <c r="R20"/>
      <c r="S20"/>
      <c r="T20" s="68"/>
    </row>
    <row r="21" spans="2:20" ht="19.5" thickBot="1">
      <c r="B21" s="2"/>
      <c r="C21" s="2"/>
      <c r="D21" s="2"/>
      <c r="E21" s="2"/>
      <c r="F21" s="2"/>
      <c r="G21" s="6"/>
      <c r="H21" s="5" t="str">
        <f>H2</f>
        <v>11020</v>
      </c>
      <c r="I21" s="19"/>
      <c r="L21" t="s">
        <v>24</v>
      </c>
      <c r="M21"/>
      <c r="N21"/>
      <c r="O21"/>
      <c r="P21"/>
      <c r="Q21"/>
      <c r="R21"/>
      <c r="S21"/>
      <c r="T21" s="68"/>
    </row>
    <row r="22" spans="2:20">
      <c r="B22" s="2"/>
      <c r="C22" s="2"/>
      <c r="D22" s="2"/>
      <c r="E22" s="2"/>
      <c r="F22" s="2"/>
      <c r="G22" s="6"/>
      <c r="H22" s="20">
        <f>H4*2</f>
        <v>8</v>
      </c>
      <c r="I22" s="21">
        <f>I4*2</f>
        <v>1780</v>
      </c>
      <c r="J22" s="22" t="str">
        <f>K4</f>
        <v>1102001段階</v>
      </c>
      <c r="L22"/>
      <c r="M22"/>
      <c r="N22"/>
      <c r="O22"/>
      <c r="P22"/>
      <c r="Q22"/>
      <c r="R22"/>
      <c r="S22"/>
      <c r="T22" s="68"/>
    </row>
    <row r="23" spans="2:20">
      <c r="B23" s="2"/>
      <c r="C23" s="2"/>
      <c r="D23" s="2"/>
      <c r="E23" s="2"/>
      <c r="F23" s="2"/>
      <c r="G23" s="6"/>
      <c r="H23" s="13">
        <f>IF(H5=9999999,H5,H5*2)</f>
        <v>16</v>
      </c>
      <c r="I23" s="23">
        <f>I5</f>
        <v>20</v>
      </c>
      <c r="J23" s="22" t="str">
        <f t="shared" ref="J23:J36" si="0">K5</f>
        <v>1102002段階</v>
      </c>
      <c r="L23"/>
      <c r="M23"/>
      <c r="N23"/>
      <c r="O23"/>
      <c r="P23"/>
      <c r="Q23"/>
      <c r="R23"/>
      <c r="S23"/>
      <c r="T23" s="68"/>
    </row>
    <row r="24" spans="2:20">
      <c r="B24" s="2"/>
      <c r="C24" s="2"/>
      <c r="D24" s="2"/>
      <c r="E24" s="2"/>
      <c r="F24" s="2"/>
      <c r="G24" s="6"/>
      <c r="H24" s="13">
        <f>IF(H6=9999999,H6,H6*2)</f>
        <v>30</v>
      </c>
      <c r="I24" s="23">
        <f t="shared" ref="I24:I31" si="1">I6</f>
        <v>153</v>
      </c>
      <c r="J24" s="22" t="str">
        <f t="shared" si="0"/>
        <v>1102003段階</v>
      </c>
      <c r="L24"/>
      <c r="M24"/>
      <c r="N24"/>
      <c r="O24"/>
      <c r="P24"/>
      <c r="Q24"/>
      <c r="R24"/>
      <c r="S24"/>
      <c r="T24" s="68"/>
    </row>
    <row r="25" spans="2:20">
      <c r="B25" s="2"/>
      <c r="C25" s="2"/>
      <c r="D25" s="2"/>
      <c r="E25" s="2"/>
      <c r="F25" s="2"/>
      <c r="G25" s="6"/>
      <c r="H25" s="13">
        <f>IF(H7=9999999,H7,H7*2)</f>
        <v>40</v>
      </c>
      <c r="I25" s="23">
        <f t="shared" si="1"/>
        <v>164</v>
      </c>
      <c r="J25" s="22" t="str">
        <f t="shared" si="0"/>
        <v>1102004段階</v>
      </c>
      <c r="L25"/>
      <c r="M25"/>
      <c r="N25"/>
      <c r="O25"/>
      <c r="P25"/>
      <c r="Q25"/>
      <c r="R25"/>
      <c r="S25"/>
      <c r="T25" s="68"/>
    </row>
    <row r="26" spans="2:20">
      <c r="B26" s="2"/>
      <c r="C26" s="2"/>
      <c r="D26" s="2"/>
      <c r="E26" s="2"/>
      <c r="F26" s="2"/>
      <c r="G26" s="6"/>
      <c r="H26" s="13">
        <f>IF(H8=9999999,H8,H8*2)</f>
        <v>60</v>
      </c>
      <c r="I26" s="23">
        <f t="shared" si="1"/>
        <v>220</v>
      </c>
      <c r="J26" s="22" t="str">
        <f t="shared" si="0"/>
        <v>1102005段階</v>
      </c>
      <c r="L26"/>
      <c r="M26"/>
      <c r="N26"/>
      <c r="O26"/>
      <c r="P26"/>
      <c r="Q26"/>
      <c r="R26"/>
      <c r="S26"/>
      <c r="T26" s="68"/>
    </row>
    <row r="27" spans="2:20">
      <c r="B27" s="2"/>
      <c r="C27" s="2"/>
      <c r="D27" s="2"/>
      <c r="E27" s="2"/>
      <c r="F27" s="2"/>
      <c r="G27" s="6"/>
      <c r="H27" s="13">
        <f>IF(H9=9999999,H9,H9*2)</f>
        <v>100</v>
      </c>
      <c r="I27" s="23">
        <f t="shared" si="1"/>
        <v>285</v>
      </c>
      <c r="J27" s="22" t="str">
        <f t="shared" si="0"/>
        <v>1102006段階</v>
      </c>
      <c r="L27"/>
      <c r="M27"/>
      <c r="N27"/>
      <c r="O27"/>
      <c r="P27"/>
      <c r="Q27"/>
      <c r="R27"/>
      <c r="S27"/>
      <c r="T27" s="68"/>
    </row>
    <row r="28" spans="2:20">
      <c r="B28" s="2"/>
      <c r="C28" s="2"/>
      <c r="D28" s="2"/>
      <c r="E28" s="2"/>
      <c r="F28" s="2"/>
      <c r="G28" s="6"/>
      <c r="H28" s="13">
        <f t="shared" ref="H28:H36" si="2">IF(H10=9999999,H10,H10*2)</f>
        <v>200</v>
      </c>
      <c r="I28" s="23">
        <f t="shared" si="1"/>
        <v>310</v>
      </c>
      <c r="J28" s="22" t="str">
        <f t="shared" si="0"/>
        <v>1102007段階</v>
      </c>
      <c r="L28"/>
      <c r="M28"/>
      <c r="N28"/>
      <c r="O28"/>
      <c r="P28"/>
      <c r="Q28"/>
      <c r="R28"/>
      <c r="S28"/>
      <c r="T28" s="68"/>
    </row>
    <row r="29" spans="2:20">
      <c r="B29" s="2"/>
      <c r="C29" s="2"/>
      <c r="D29" s="2"/>
      <c r="E29" s="2"/>
      <c r="F29" s="2"/>
      <c r="G29" s="6"/>
      <c r="H29" s="13">
        <f t="shared" si="2"/>
        <v>600</v>
      </c>
      <c r="I29" s="23">
        <f t="shared" si="1"/>
        <v>338</v>
      </c>
      <c r="J29" s="22" t="str">
        <f t="shared" si="0"/>
        <v>1102008段階</v>
      </c>
      <c r="L29"/>
      <c r="M29"/>
      <c r="N29"/>
      <c r="O29"/>
      <c r="P29"/>
      <c r="Q29"/>
      <c r="R29"/>
      <c r="S29"/>
      <c r="T29" s="68"/>
    </row>
    <row r="30" spans="2:20">
      <c r="B30" s="2"/>
      <c r="C30" s="2"/>
      <c r="D30" s="2"/>
      <c r="E30" s="2"/>
      <c r="F30" s="2"/>
      <c r="G30" s="6"/>
      <c r="H30" s="13">
        <f t="shared" si="2"/>
        <v>2000</v>
      </c>
      <c r="I30" s="23">
        <f t="shared" si="1"/>
        <v>366</v>
      </c>
      <c r="J30" s="22" t="str">
        <f t="shared" si="0"/>
        <v>1102009段階</v>
      </c>
      <c r="L30"/>
      <c r="M30"/>
      <c r="N30"/>
      <c r="O30"/>
      <c r="P30"/>
      <c r="Q30"/>
      <c r="R30"/>
      <c r="S30"/>
      <c r="T30" s="68"/>
    </row>
    <row r="31" spans="2:20">
      <c r="B31" s="2"/>
      <c r="C31" s="2"/>
      <c r="D31" s="2"/>
      <c r="E31" s="2"/>
      <c r="F31" s="2"/>
      <c r="G31" s="6"/>
      <c r="H31" s="13">
        <f t="shared" si="2"/>
        <v>20000</v>
      </c>
      <c r="I31" s="23">
        <f t="shared" si="1"/>
        <v>366</v>
      </c>
      <c r="J31" s="22" t="str">
        <f t="shared" si="0"/>
        <v>1102010段階</v>
      </c>
      <c r="L31"/>
      <c r="M31"/>
      <c r="N31"/>
      <c r="O31"/>
      <c r="P31"/>
      <c r="Q31"/>
      <c r="R31"/>
      <c r="S31"/>
      <c r="T31" s="68"/>
    </row>
    <row r="32" spans="2:20">
      <c r="B32" s="2"/>
      <c r="C32" s="2"/>
      <c r="D32" s="2"/>
      <c r="E32" s="2"/>
      <c r="F32" s="2"/>
      <c r="G32" s="6"/>
      <c r="H32" s="13">
        <f t="shared" si="2"/>
        <v>9999999</v>
      </c>
      <c r="I32" s="23">
        <f>I14</f>
        <v>366</v>
      </c>
      <c r="J32" s="22" t="str">
        <f t="shared" si="0"/>
        <v>1102011段階</v>
      </c>
      <c r="L32"/>
      <c r="M32"/>
      <c r="N32"/>
      <c r="O32"/>
      <c r="P32"/>
      <c r="Q32"/>
      <c r="R32"/>
      <c r="S32"/>
      <c r="T32" s="68"/>
    </row>
    <row r="33" spans="2:28">
      <c r="B33" s="2"/>
      <c r="C33" s="2"/>
      <c r="D33" s="2"/>
      <c r="E33" s="2"/>
      <c r="F33" s="2"/>
      <c r="G33" s="6"/>
      <c r="H33" s="13">
        <f t="shared" si="2"/>
        <v>0</v>
      </c>
      <c r="I33" s="23">
        <f t="shared" ref="I33:I36" si="3">I15</f>
        <v>0</v>
      </c>
      <c r="J33" s="22" t="str">
        <f t="shared" si="0"/>
        <v>1102012段階</v>
      </c>
      <c r="L33"/>
      <c r="M33"/>
      <c r="N33"/>
      <c r="O33"/>
      <c r="P33"/>
      <c r="Q33"/>
      <c r="R33"/>
      <c r="S33"/>
      <c r="T33" s="68"/>
    </row>
    <row r="34" spans="2:28">
      <c r="B34" s="2"/>
      <c r="C34" s="2"/>
      <c r="D34" s="2"/>
      <c r="E34" s="2"/>
      <c r="F34" s="2"/>
      <c r="G34" s="6"/>
      <c r="H34" s="13">
        <f t="shared" si="2"/>
        <v>0</v>
      </c>
      <c r="I34" s="23">
        <f t="shared" si="3"/>
        <v>0</v>
      </c>
      <c r="J34" s="22" t="str">
        <f t="shared" si="0"/>
        <v>1102013段階</v>
      </c>
      <c r="L34"/>
      <c r="M34"/>
      <c r="N34"/>
      <c r="O34"/>
      <c r="P34"/>
      <c r="Q34"/>
      <c r="R34"/>
      <c r="S34"/>
      <c r="T34" s="68"/>
    </row>
    <row r="35" spans="2:28">
      <c r="B35" s="2"/>
      <c r="C35" s="2"/>
      <c r="D35" s="2"/>
      <c r="E35" s="2"/>
      <c r="F35" s="2"/>
      <c r="G35" s="6"/>
      <c r="H35" s="13">
        <f t="shared" si="2"/>
        <v>0</v>
      </c>
      <c r="I35" s="23">
        <f t="shared" si="3"/>
        <v>0</v>
      </c>
      <c r="J35" s="22" t="str">
        <f t="shared" si="0"/>
        <v>1102014段階</v>
      </c>
      <c r="L35"/>
      <c r="M35"/>
      <c r="N35"/>
      <c r="O35"/>
      <c r="P35"/>
      <c r="Q35"/>
      <c r="R35"/>
      <c r="S35" s="25"/>
      <c r="T35" s="69"/>
      <c r="U35" s="69"/>
      <c r="V35" s="69"/>
      <c r="W35" s="25"/>
    </row>
    <row r="36" spans="2:28" ht="19.5" thickBot="1">
      <c r="B36" s="2"/>
      <c r="C36" s="2"/>
      <c r="D36" s="2"/>
      <c r="E36" s="2"/>
      <c r="F36" s="2"/>
      <c r="G36" s="6"/>
      <c r="H36" s="17">
        <f t="shared" si="2"/>
        <v>0</v>
      </c>
      <c r="I36" s="24">
        <f t="shared" si="3"/>
        <v>0</v>
      </c>
      <c r="J36" s="22" t="str">
        <f t="shared" si="0"/>
        <v>1102015段階</v>
      </c>
      <c r="L36"/>
      <c r="M36"/>
      <c r="N36"/>
      <c r="O36"/>
      <c r="P36"/>
      <c r="Q36"/>
      <c r="R36"/>
      <c r="S36" s="25"/>
      <c r="W36" s="25"/>
    </row>
    <row r="37" spans="2:28">
      <c r="B37" s="2"/>
      <c r="C37" s="2"/>
      <c r="D37" s="2"/>
      <c r="E37" s="2"/>
      <c r="F37" s="2"/>
      <c r="G37" s="6"/>
      <c r="H37" s="5"/>
      <c r="I37" s="19"/>
      <c r="L37"/>
      <c r="M37"/>
      <c r="N37"/>
      <c r="O37"/>
      <c r="P37"/>
      <c r="Q37"/>
      <c r="R37"/>
      <c r="S37" s="25"/>
      <c r="T37" s="69"/>
      <c r="U37" s="69"/>
      <c r="V37" s="69"/>
      <c r="W37" s="25"/>
    </row>
    <row r="38" spans="2:28">
      <c r="B38" s="2"/>
      <c r="C38" s="2"/>
      <c r="D38" s="2"/>
      <c r="E38" s="2"/>
      <c r="F38" s="2"/>
      <c r="G38" s="6"/>
      <c r="L38" s="25"/>
      <c r="M38" s="25"/>
      <c r="N38" s="25"/>
      <c r="P38" s="25"/>
      <c r="Q38" s="25"/>
      <c r="R38" s="25"/>
      <c r="S38"/>
      <c r="T38" s="68"/>
    </row>
    <row r="39" spans="2:28" ht="19.5" thickBot="1">
      <c r="B39" s="2"/>
      <c r="C39" s="2"/>
      <c r="D39" s="2"/>
      <c r="E39" s="2"/>
      <c r="F39" s="2"/>
      <c r="G39" s="6"/>
      <c r="L39" s="25"/>
      <c r="M39" s="26"/>
      <c r="N39" s="26"/>
      <c r="O39" s="27"/>
      <c r="P39" s="27"/>
      <c r="Q39" s="27"/>
      <c r="R39" s="25"/>
      <c r="S39"/>
      <c r="T39" s="68"/>
    </row>
    <row r="40" spans="2:28" ht="35.1" customHeight="1">
      <c r="B40" s="2"/>
      <c r="C40" s="2"/>
      <c r="D40" s="2"/>
      <c r="E40" s="2"/>
      <c r="F40" s="2"/>
      <c r="G40" s="6"/>
      <c r="L40" s="25"/>
      <c r="M40" s="85" t="s">
        <v>84</v>
      </c>
      <c r="N40" s="176" t="s">
        <v>113</v>
      </c>
      <c r="O40" s="168" t="s">
        <v>111</v>
      </c>
      <c r="P40" s="170" t="str">
        <f>IF(水道口径別!C4&lt;&gt;"プール用","令和７年10月～
19%","令和７年4月～
営業用になります")</f>
        <v>令和７年10月～
19%</v>
      </c>
      <c r="Q40" s="171" t="str">
        <f>IF(C4&lt;&gt;"プール用","令和８年10月～
22%","")</f>
        <v>令和８年10月～
22%</v>
      </c>
      <c r="R40" s="25"/>
      <c r="S40"/>
      <c r="T40" s="68"/>
    </row>
    <row r="41" spans="2:28" ht="33.6" hidden="1" customHeight="1">
      <c r="B41" s="2"/>
      <c r="C41" s="2"/>
      <c r="D41" s="2"/>
      <c r="E41" s="2"/>
      <c r="F41" s="2"/>
      <c r="G41" s="6"/>
      <c r="L41" s="25"/>
      <c r="M41" s="28" t="s">
        <v>25</v>
      </c>
      <c r="N41" s="175"/>
      <c r="O41" s="80">
        <f>ROUNDUP($Q$41/122*116,0)</f>
        <v>5441</v>
      </c>
      <c r="P41" s="81">
        <f>ROUNDUP($Q$41/122*119,0)</f>
        <v>5582</v>
      </c>
      <c r="Q41" s="81">
        <f>水道口径別!$C$9</f>
        <v>5722</v>
      </c>
      <c r="R41" s="25"/>
      <c r="S41"/>
      <c r="T41" s="68"/>
    </row>
    <row r="42" spans="2:28" ht="33.6" hidden="1" customHeight="1">
      <c r="B42" s="2"/>
      <c r="C42" s="2"/>
      <c r="D42" s="2"/>
      <c r="E42" s="2"/>
      <c r="F42" s="2"/>
      <c r="G42" s="6"/>
      <c r="L42" s="25"/>
      <c r="M42" s="28" t="s">
        <v>82</v>
      </c>
      <c r="N42" s="175"/>
      <c r="O42" s="80">
        <f>ROUNDUP($Q$42/122*116,0)</f>
        <v>544</v>
      </c>
      <c r="P42" s="81">
        <f>ROUNDUP($Q$42/122*119,0)</f>
        <v>558</v>
      </c>
      <c r="Q42" s="81">
        <f>水道口径別!$D$9</f>
        <v>572</v>
      </c>
      <c r="R42" s="25"/>
      <c r="S42"/>
      <c r="T42" s="68"/>
    </row>
    <row r="43" spans="2:28" ht="33.6" customHeight="1" thickBot="1">
      <c r="B43" s="2"/>
      <c r="C43" s="2"/>
      <c r="D43" s="2"/>
      <c r="E43" s="2"/>
      <c r="F43" s="2"/>
      <c r="G43" s="6"/>
      <c r="L43" s="25"/>
      <c r="M43" s="164" t="s">
        <v>83</v>
      </c>
      <c r="N43" s="82">
        <f>水道!K31</f>
        <v>5018</v>
      </c>
      <c r="O43" s="82">
        <f>SUM($O$41:$O$42)</f>
        <v>5985</v>
      </c>
      <c r="P43" s="82">
        <f>IF(C4&lt;&gt;"プール用",SUM($P$41:$P$42),"")</f>
        <v>6140</v>
      </c>
      <c r="Q43" s="82">
        <f>IF(C4&lt;&gt;"プール用",水道口径別!$E$9,"")</f>
        <v>6294</v>
      </c>
      <c r="R43" s="25"/>
      <c r="S43"/>
      <c r="T43" s="68"/>
    </row>
    <row r="44" spans="2:28" ht="19.5" thickBot="1">
      <c r="B44" s="2"/>
      <c r="C44" s="2"/>
      <c r="D44" s="2"/>
      <c r="E44" s="2"/>
      <c r="F44" s="2"/>
      <c r="G44" s="6"/>
      <c r="L44" s="25"/>
      <c r="M44" s="25"/>
      <c r="N44" s="25"/>
      <c r="O44" s="25"/>
      <c r="P44" s="177" t="str">
        <f>IF(C4&lt;&gt;"プール用","","※プール用は令和７年４月から「営業用」に変更となります。 ")</f>
        <v/>
      </c>
      <c r="Q44" s="173"/>
      <c r="R44" s="25"/>
      <c r="S44" s="25"/>
      <c r="T44" s="68"/>
      <c r="Z44" s="1"/>
    </row>
    <row r="45" spans="2:28" ht="18.95" customHeight="1" thickBot="1">
      <c r="B45" s="2"/>
      <c r="C45" s="2"/>
      <c r="D45" s="2"/>
      <c r="E45" s="2"/>
      <c r="F45" s="2"/>
      <c r="G45" s="6"/>
      <c r="L45"/>
      <c r="M45"/>
      <c r="N45"/>
      <c r="O45"/>
      <c r="P45"/>
      <c r="Q45"/>
      <c r="R45"/>
      <c r="S45"/>
      <c r="T45" s="70" t="str">
        <f>DBCS(上下水道!$O$1)&amp;"か月"</f>
        <v>２か月</v>
      </c>
      <c r="U45" s="71" t="str">
        <f>上下水道!$O$3</f>
        <v>家事用</v>
      </c>
      <c r="V45" s="84">
        <f>上下水道!$P$17</f>
        <v>0.1</v>
      </c>
      <c r="Z45" s="1"/>
      <c r="AA45" s="192" t="str">
        <f>"令和〇年度 使用年月分："&amp;IF(C3&lt;&gt;1,"〇年△月～〇年□月分","　　　　　〇年□月分")</f>
        <v>令和〇年度 使用年月分：〇年△月～〇年□月分</v>
      </c>
    </row>
    <row r="46" spans="2:28" ht="24">
      <c r="B46" s="2"/>
      <c r="C46" s="2"/>
      <c r="D46" s="2"/>
      <c r="E46" s="2"/>
      <c r="F46" s="2"/>
      <c r="G46" s="6"/>
      <c r="L46"/>
      <c r="M46"/>
      <c r="N46"/>
      <c r="O46"/>
      <c r="P46" s="86">
        <f>Q43</f>
        <v>6294</v>
      </c>
      <c r="Q46" s="75">
        <f>上下水道!E8</f>
        <v>40</v>
      </c>
      <c r="R46" s="167" t="s">
        <v>110</v>
      </c>
      <c r="S46"/>
      <c r="T46" s="68"/>
    </row>
    <row r="47" spans="2:28">
      <c r="B47" s="2"/>
      <c r="C47" s="2"/>
      <c r="D47" s="2"/>
      <c r="E47" s="2"/>
      <c r="F47" s="2"/>
      <c r="G47" s="6"/>
      <c r="L47"/>
      <c r="M47"/>
      <c r="N47"/>
      <c r="O47"/>
      <c r="P47" s="76">
        <f>Q42</f>
        <v>572</v>
      </c>
      <c r="Q47"/>
      <c r="R47"/>
      <c r="S47"/>
      <c r="T47" s="68"/>
      <c r="AA47" s="167"/>
      <c r="AB47" s="167"/>
    </row>
    <row r="48" spans="2:28">
      <c r="B48" s="2"/>
      <c r="C48" s="2"/>
      <c r="D48" s="2"/>
      <c r="E48" s="2"/>
      <c r="F48" s="2"/>
      <c r="G48" s="6"/>
      <c r="M48"/>
      <c r="N48"/>
      <c r="O48"/>
      <c r="P48"/>
      <c r="Q48"/>
      <c r="R48"/>
      <c r="S48"/>
      <c r="T48" s="68"/>
      <c r="AA48" s="167"/>
      <c r="AB48" s="167"/>
    </row>
    <row r="49" spans="2:20">
      <c r="B49" s="2"/>
      <c r="C49" s="2"/>
      <c r="D49" s="2"/>
      <c r="E49" s="2"/>
      <c r="F49" s="2"/>
      <c r="G49" s="6"/>
      <c r="P49"/>
      <c r="Q49"/>
      <c r="R49"/>
      <c r="S49"/>
      <c r="T49" s="68"/>
    </row>
    <row r="50" spans="2:20">
      <c r="B50" s="2"/>
      <c r="C50" s="2"/>
      <c r="D50" s="2"/>
      <c r="E50" s="2"/>
      <c r="F50" s="2"/>
      <c r="G50" s="6"/>
      <c r="L50"/>
      <c r="P50"/>
      <c r="Q50"/>
      <c r="R50"/>
      <c r="S50"/>
      <c r="T50" s="68"/>
    </row>
    <row r="51" spans="2:20">
      <c r="B51" s="2"/>
      <c r="C51" s="2"/>
      <c r="D51" s="2"/>
      <c r="E51" s="2"/>
      <c r="F51" s="2"/>
      <c r="G51" s="6"/>
      <c r="L51"/>
      <c r="M51"/>
      <c r="N51"/>
      <c r="O51"/>
      <c r="P51"/>
      <c r="Q51"/>
      <c r="R51"/>
      <c r="S51"/>
      <c r="T51" s="68"/>
    </row>
    <row r="52" spans="2:20">
      <c r="B52" s="2"/>
      <c r="C52" s="2"/>
      <c r="D52" s="2"/>
      <c r="E52" s="2"/>
      <c r="F52" s="2"/>
      <c r="G52" s="6"/>
      <c r="L52"/>
      <c r="M52"/>
      <c r="N52"/>
      <c r="O52"/>
      <c r="P52"/>
      <c r="Q52"/>
      <c r="R52"/>
      <c r="S52"/>
      <c r="T52" s="68"/>
    </row>
    <row r="53" spans="2:20">
      <c r="B53" s="2"/>
      <c r="C53" s="2"/>
      <c r="D53" s="2"/>
      <c r="E53" s="2"/>
      <c r="F53" s="2"/>
      <c r="G53" s="6"/>
      <c r="M53"/>
      <c r="N53"/>
      <c r="O53"/>
      <c r="P53"/>
      <c r="Q53"/>
      <c r="R53"/>
      <c r="S53"/>
      <c r="T53" s="68"/>
    </row>
    <row r="54" spans="2:20">
      <c r="B54" s="2"/>
      <c r="C54" s="2"/>
      <c r="D54" s="2"/>
      <c r="E54" s="2"/>
      <c r="F54" s="2"/>
      <c r="G54" s="6"/>
      <c r="M54"/>
      <c r="N54"/>
      <c r="O54"/>
      <c r="P54"/>
      <c r="Q54"/>
      <c r="R54"/>
      <c r="S54"/>
      <c r="T54" s="68"/>
    </row>
    <row r="55" spans="2:20">
      <c r="B55" s="2"/>
      <c r="C55" s="2"/>
      <c r="D55" s="2"/>
      <c r="E55" s="2"/>
      <c r="F55" s="2"/>
      <c r="G55" s="6"/>
      <c r="M55"/>
      <c r="N55"/>
      <c r="O55"/>
      <c r="P55"/>
      <c r="Q55"/>
      <c r="R55"/>
      <c r="S55"/>
      <c r="T55" s="68"/>
    </row>
    <row r="56" spans="2:20">
      <c r="B56" s="2"/>
      <c r="C56" s="2"/>
      <c r="D56" s="2"/>
      <c r="E56" s="2"/>
      <c r="F56" s="2"/>
      <c r="G56" s="6"/>
      <c r="M56"/>
      <c r="N56"/>
      <c r="O56"/>
      <c r="P56"/>
      <c r="Q56"/>
      <c r="R56"/>
      <c r="S56"/>
      <c r="T56" s="68"/>
    </row>
    <row r="57" spans="2:20">
      <c r="B57" s="2"/>
      <c r="C57" s="2"/>
      <c r="D57" s="2"/>
      <c r="E57" s="2"/>
      <c r="F57" s="2"/>
      <c r="G57" s="6"/>
      <c r="M57"/>
      <c r="N57"/>
      <c r="O57"/>
      <c r="P57"/>
      <c r="Q57"/>
      <c r="R57"/>
      <c r="S57"/>
      <c r="T57" s="68"/>
    </row>
    <row r="58" spans="2:20">
      <c r="B58" s="2"/>
      <c r="C58" s="2"/>
      <c r="D58" s="2"/>
      <c r="E58" s="2"/>
      <c r="F58" s="2"/>
      <c r="G58" s="6"/>
      <c r="M58"/>
      <c r="N58"/>
      <c r="O58"/>
      <c r="P58"/>
      <c r="Q58"/>
      <c r="R58"/>
      <c r="S58"/>
      <c r="T58" s="68"/>
    </row>
    <row r="59" spans="2:20">
      <c r="B59" s="2"/>
      <c r="C59" s="2"/>
      <c r="D59" s="2"/>
      <c r="E59" s="2"/>
      <c r="F59" s="2"/>
      <c r="G59" s="6"/>
      <c r="M59"/>
      <c r="N59"/>
      <c r="O59"/>
      <c r="P59"/>
      <c r="Q59"/>
      <c r="R59"/>
      <c r="S59"/>
      <c r="T59" s="68"/>
    </row>
    <row r="60" spans="2:20">
      <c r="B60" s="2"/>
      <c r="C60" s="2"/>
      <c r="D60" s="2"/>
      <c r="E60" s="2"/>
      <c r="F60" s="2"/>
      <c r="G60" s="6"/>
      <c r="M60"/>
      <c r="N60"/>
      <c r="O60"/>
      <c r="P60"/>
      <c r="Q60"/>
      <c r="R60"/>
      <c r="S60"/>
      <c r="T60" s="68"/>
    </row>
    <row r="61" spans="2:20">
      <c r="B61" s="2"/>
      <c r="C61" s="2"/>
      <c r="D61" s="2"/>
      <c r="E61" s="2"/>
      <c r="F61" s="2"/>
      <c r="G61" s="6"/>
      <c r="M61"/>
      <c r="N61"/>
      <c r="O61"/>
      <c r="P61"/>
      <c r="Q61"/>
      <c r="R61"/>
      <c r="S61"/>
      <c r="T61" s="68"/>
    </row>
    <row r="62" spans="2:20">
      <c r="B62" s="2"/>
      <c r="C62" s="2"/>
      <c r="D62" s="2"/>
      <c r="E62" s="2"/>
      <c r="F62" s="2"/>
      <c r="G62" s="6"/>
      <c r="M62"/>
      <c r="N62"/>
      <c r="O62"/>
      <c r="P62"/>
      <c r="Q62"/>
      <c r="R62"/>
      <c r="S62"/>
      <c r="T62" s="68"/>
    </row>
    <row r="63" spans="2:20">
      <c r="B63" s="2"/>
      <c r="C63" s="2"/>
      <c r="D63" s="2"/>
      <c r="E63" s="2"/>
      <c r="F63" s="2"/>
      <c r="G63" s="6"/>
      <c r="M63"/>
      <c r="N63"/>
      <c r="O63"/>
      <c r="P63"/>
      <c r="Q63"/>
      <c r="R63"/>
      <c r="S63"/>
      <c r="T63" s="68"/>
    </row>
    <row r="64" spans="2:20">
      <c r="B64" s="2"/>
      <c r="C64" s="2"/>
      <c r="D64" s="2"/>
      <c r="E64" s="2"/>
      <c r="F64" s="2"/>
      <c r="G64" s="6"/>
      <c r="M64"/>
      <c r="N64"/>
      <c r="O64"/>
      <c r="P64"/>
      <c r="Q64"/>
      <c r="R64"/>
      <c r="S64"/>
      <c r="T64" s="68"/>
    </row>
    <row r="65" spans="2:20">
      <c r="B65" s="2"/>
      <c r="C65" s="2"/>
      <c r="D65" s="2"/>
      <c r="E65" s="2"/>
      <c r="F65" s="2"/>
      <c r="G65" s="6"/>
      <c r="M65"/>
      <c r="N65"/>
      <c r="O65"/>
      <c r="P65"/>
      <c r="Q65"/>
      <c r="R65"/>
      <c r="S65"/>
      <c r="T65" s="68"/>
    </row>
    <row r="66" spans="2:20">
      <c r="B66" s="2"/>
      <c r="C66" s="2"/>
      <c r="D66" s="2"/>
      <c r="E66" s="2"/>
      <c r="F66" s="2"/>
      <c r="G66" s="6"/>
      <c r="M66"/>
      <c r="N66"/>
      <c r="O66"/>
      <c r="P66"/>
      <c r="Q66"/>
      <c r="R66"/>
      <c r="S66"/>
      <c r="T66" s="68"/>
    </row>
    <row r="67" spans="2:20">
      <c r="B67" s="2"/>
      <c r="C67" s="2"/>
      <c r="D67" s="2"/>
      <c r="E67" s="2"/>
      <c r="F67" s="2"/>
      <c r="G67" s="6"/>
      <c r="M67"/>
      <c r="N67"/>
      <c r="O67"/>
      <c r="P67"/>
      <c r="Q67"/>
      <c r="R67"/>
      <c r="S67"/>
      <c r="T67" s="68"/>
    </row>
    <row r="68" spans="2:20">
      <c r="B68" s="2"/>
      <c r="C68" s="2"/>
      <c r="D68" s="2"/>
      <c r="E68" s="2"/>
      <c r="F68" s="2"/>
      <c r="G68" s="6"/>
      <c r="M68"/>
      <c r="N68"/>
      <c r="O68"/>
      <c r="P68"/>
      <c r="Q68"/>
      <c r="R68"/>
      <c r="S68"/>
      <c r="T68" s="68"/>
    </row>
    <row r="69" spans="2:20">
      <c r="B69" s="2"/>
      <c r="C69" s="2"/>
      <c r="D69" s="2"/>
      <c r="E69" s="2"/>
      <c r="F69" s="2"/>
      <c r="G69" s="6"/>
      <c r="M69"/>
      <c r="N69"/>
      <c r="O69"/>
      <c r="P69"/>
      <c r="Q69"/>
      <c r="R69"/>
      <c r="S69"/>
      <c r="T69" s="68"/>
    </row>
    <row r="70" spans="2:20">
      <c r="B70" s="2"/>
      <c r="C70" s="2"/>
      <c r="D70" s="2"/>
      <c r="E70" s="2"/>
      <c r="F70" s="2"/>
      <c r="G70" s="6"/>
      <c r="M70"/>
      <c r="N70"/>
      <c r="O70"/>
      <c r="P70"/>
      <c r="Q70"/>
      <c r="R70"/>
      <c r="S70"/>
      <c r="T70" s="68"/>
    </row>
    <row r="71" spans="2:20">
      <c r="B71" s="2"/>
      <c r="C71" s="2"/>
      <c r="D71" s="2"/>
      <c r="E71" s="2"/>
      <c r="F71" s="2"/>
      <c r="G71" s="6"/>
      <c r="M71"/>
      <c r="N71"/>
      <c r="O71"/>
      <c r="P71"/>
      <c r="Q71"/>
      <c r="R71"/>
      <c r="S71"/>
      <c r="T71" s="68"/>
    </row>
    <row r="72" spans="2:20">
      <c r="B72" s="2"/>
      <c r="C72" s="2"/>
      <c r="D72" s="2"/>
      <c r="E72" s="2"/>
      <c r="F72" s="2"/>
      <c r="G72" s="6"/>
      <c r="M72"/>
      <c r="N72"/>
      <c r="O72"/>
      <c r="P72"/>
      <c r="Q72"/>
      <c r="R72"/>
      <c r="S72"/>
      <c r="T72" s="68"/>
    </row>
    <row r="73" spans="2:20">
      <c r="B73" s="2"/>
      <c r="C73" s="2"/>
      <c r="D73" s="2"/>
      <c r="E73" s="2"/>
      <c r="F73" s="2"/>
      <c r="G73" s="6"/>
      <c r="M73"/>
      <c r="N73"/>
      <c r="O73"/>
      <c r="P73"/>
      <c r="Q73"/>
      <c r="R73"/>
      <c r="S73"/>
      <c r="T73" s="68"/>
    </row>
    <row r="74" spans="2:20">
      <c r="B74" s="2"/>
      <c r="C74" s="2"/>
      <c r="D74" s="2"/>
      <c r="E74" s="2"/>
      <c r="F74" s="2"/>
      <c r="G74" s="6"/>
      <c r="M74"/>
      <c r="N74"/>
      <c r="O74"/>
      <c r="P74"/>
      <c r="Q74"/>
      <c r="R74"/>
      <c r="S74"/>
      <c r="T74" s="68"/>
    </row>
    <row r="75" spans="2:20">
      <c r="B75" s="2"/>
      <c r="C75" s="2"/>
      <c r="D75" s="2"/>
      <c r="E75" s="2"/>
      <c r="F75" s="2"/>
      <c r="G75" s="6"/>
      <c r="M75"/>
      <c r="N75"/>
      <c r="O75"/>
      <c r="P75"/>
      <c r="Q75"/>
      <c r="R75"/>
      <c r="S75"/>
      <c r="T75" s="68"/>
    </row>
    <row r="76" spans="2:20">
      <c r="B76" s="2"/>
      <c r="C76" s="2"/>
      <c r="D76" s="2"/>
      <c r="E76" s="2"/>
      <c r="F76" s="2"/>
      <c r="G76" s="6"/>
      <c r="M76"/>
      <c r="N76"/>
      <c r="O76"/>
      <c r="P76"/>
      <c r="Q76"/>
      <c r="R76"/>
      <c r="S76"/>
      <c r="T76" s="68"/>
    </row>
    <row r="77" spans="2:20">
      <c r="B77" s="2"/>
      <c r="C77" s="2"/>
      <c r="D77" s="2"/>
      <c r="E77" s="2"/>
      <c r="F77" s="2"/>
      <c r="G77" s="6"/>
      <c r="M77"/>
      <c r="N77"/>
      <c r="O77"/>
      <c r="P77"/>
      <c r="Q77"/>
      <c r="R77"/>
      <c r="S77"/>
      <c r="T77" s="68"/>
    </row>
    <row r="78" spans="2:20">
      <c r="B78" s="2"/>
      <c r="C78" s="2"/>
      <c r="D78" s="2"/>
      <c r="E78" s="2"/>
      <c r="F78" s="2"/>
      <c r="G78" s="6"/>
      <c r="M78"/>
      <c r="N78"/>
      <c r="O78"/>
      <c r="P78"/>
      <c r="Q78"/>
      <c r="R78"/>
      <c r="S78"/>
      <c r="T78" s="68"/>
    </row>
    <row r="79" spans="2:20">
      <c r="B79" s="2"/>
      <c r="C79" s="2"/>
      <c r="D79" s="2"/>
      <c r="E79" s="2"/>
      <c r="F79" s="2"/>
      <c r="G79" s="6"/>
      <c r="M79"/>
      <c r="N79"/>
      <c r="O79"/>
      <c r="P79"/>
      <c r="Q79"/>
      <c r="R79"/>
      <c r="S79"/>
      <c r="T79" s="68"/>
    </row>
    <row r="80" spans="2:20">
      <c r="B80" s="2"/>
      <c r="C80" s="2"/>
      <c r="D80" s="2"/>
      <c r="E80" s="2"/>
      <c r="F80" s="2"/>
      <c r="G80" s="6"/>
      <c r="M80"/>
      <c r="N80"/>
      <c r="O80"/>
      <c r="P80"/>
      <c r="Q80"/>
      <c r="R80"/>
      <c r="S80"/>
      <c r="T80" s="68"/>
    </row>
    <row r="81" spans="2:20">
      <c r="B81" s="2"/>
      <c r="C81" s="2"/>
      <c r="D81" s="2"/>
      <c r="E81" s="2"/>
      <c r="F81" s="2"/>
      <c r="G81" s="6"/>
      <c r="M81"/>
      <c r="N81"/>
      <c r="O81"/>
      <c r="P81"/>
      <c r="Q81"/>
      <c r="R81"/>
      <c r="S81"/>
      <c r="T81" s="68"/>
    </row>
    <row r="82" spans="2:20">
      <c r="B82" s="2"/>
      <c r="C82" s="2"/>
      <c r="D82" s="2"/>
      <c r="E82" s="2"/>
      <c r="F82" s="2"/>
      <c r="G82" s="6"/>
      <c r="M82"/>
      <c r="N82"/>
      <c r="O82"/>
      <c r="P82"/>
      <c r="Q82"/>
      <c r="R82"/>
      <c r="S82"/>
      <c r="T82" s="68"/>
    </row>
    <row r="83" spans="2:20">
      <c r="B83" s="2"/>
      <c r="C83" s="2"/>
      <c r="D83" s="2"/>
      <c r="E83" s="2"/>
      <c r="F83" s="2"/>
      <c r="G83" s="6"/>
      <c r="M83"/>
      <c r="N83"/>
      <c r="O83"/>
      <c r="P83"/>
      <c r="Q83"/>
      <c r="R83"/>
      <c r="S83"/>
      <c r="T83" s="68"/>
    </row>
    <row r="84" spans="2:20">
      <c r="B84" s="2"/>
      <c r="C84" s="2"/>
      <c r="D84" s="2"/>
      <c r="E84" s="2"/>
      <c r="F84" s="2"/>
      <c r="G84" s="6"/>
      <c r="M84"/>
      <c r="N84"/>
      <c r="O84"/>
      <c r="P84"/>
      <c r="Q84"/>
      <c r="R84"/>
      <c r="S84"/>
      <c r="T84" s="68"/>
    </row>
    <row r="85" spans="2:20">
      <c r="B85" s="2"/>
      <c r="C85" s="2"/>
      <c r="D85" s="2"/>
      <c r="E85" s="2"/>
      <c r="F85" s="2"/>
      <c r="G85" s="6"/>
      <c r="M85"/>
      <c r="N85"/>
      <c r="O85"/>
      <c r="P85"/>
      <c r="Q85"/>
      <c r="R85"/>
      <c r="S85"/>
      <c r="T85" s="68"/>
    </row>
    <row r="86" spans="2:20">
      <c r="B86" s="2"/>
      <c r="C86" s="2"/>
      <c r="D86" s="2"/>
      <c r="E86" s="2"/>
      <c r="F86" s="2"/>
      <c r="G86" s="6"/>
      <c r="M86"/>
      <c r="N86"/>
      <c r="O86"/>
      <c r="P86"/>
      <c r="Q86"/>
      <c r="R86"/>
      <c r="S86"/>
      <c r="T86" s="68"/>
    </row>
    <row r="87" spans="2:20">
      <c r="B87" s="2"/>
      <c r="C87" s="2"/>
      <c r="D87" s="2"/>
      <c r="E87" s="2"/>
      <c r="F87" s="2"/>
      <c r="G87" s="6"/>
      <c r="M87"/>
      <c r="N87"/>
      <c r="O87"/>
      <c r="P87"/>
      <c r="Q87"/>
      <c r="R87"/>
      <c r="S87"/>
      <c r="T87" s="68"/>
    </row>
    <row r="88" spans="2:20">
      <c r="B88" s="2"/>
      <c r="C88" s="2"/>
      <c r="D88" s="2"/>
      <c r="E88" s="2"/>
      <c r="F88" s="2"/>
      <c r="G88" s="6"/>
      <c r="M88"/>
      <c r="N88"/>
      <c r="O88"/>
      <c r="P88"/>
      <c r="Q88"/>
      <c r="R88"/>
      <c r="S88"/>
      <c r="T88" s="68"/>
    </row>
    <row r="89" spans="2:20">
      <c r="B89" s="2"/>
      <c r="C89" s="2"/>
      <c r="D89" s="2"/>
      <c r="E89" s="2"/>
      <c r="F89" s="2"/>
      <c r="G89" s="6"/>
      <c r="M89"/>
      <c r="N89"/>
      <c r="O89"/>
      <c r="P89"/>
      <c r="Q89"/>
      <c r="R89"/>
      <c r="S89"/>
      <c r="T89" s="68"/>
    </row>
    <row r="90" spans="2:20">
      <c r="B90" s="2"/>
      <c r="C90" s="2"/>
      <c r="D90" s="2"/>
      <c r="E90" s="2"/>
      <c r="F90" s="2"/>
      <c r="G90" s="6"/>
      <c r="M90"/>
      <c r="N90"/>
      <c r="O90"/>
      <c r="P90"/>
      <c r="Q90"/>
      <c r="R90"/>
      <c r="S90"/>
      <c r="T90" s="68"/>
    </row>
    <row r="91" spans="2:20">
      <c r="B91" s="2"/>
      <c r="C91" s="2"/>
      <c r="D91" s="2"/>
      <c r="E91" s="2"/>
      <c r="F91" s="2"/>
      <c r="G91" s="6"/>
      <c r="M91"/>
      <c r="N91"/>
      <c r="O91"/>
      <c r="P91"/>
      <c r="Q91"/>
      <c r="R91"/>
      <c r="S91"/>
      <c r="T91" s="68"/>
    </row>
    <row r="92" spans="2:20">
      <c r="B92" s="2"/>
      <c r="C92" s="2"/>
      <c r="D92" s="2"/>
      <c r="E92" s="2"/>
      <c r="F92" s="2"/>
      <c r="G92" s="6"/>
      <c r="M92"/>
      <c r="N92"/>
      <c r="O92"/>
      <c r="P92"/>
      <c r="Q92"/>
      <c r="R92"/>
      <c r="S92"/>
      <c r="T92" s="68"/>
    </row>
    <row r="93" spans="2:20">
      <c r="B93" s="2"/>
      <c r="C93" s="2"/>
      <c r="D93" s="2"/>
      <c r="E93" s="2"/>
      <c r="F93" s="2"/>
      <c r="G93" s="6"/>
      <c r="M93"/>
      <c r="N93"/>
      <c r="O93"/>
      <c r="P93"/>
      <c r="Q93"/>
      <c r="R93"/>
      <c r="S93"/>
      <c r="T93" s="68"/>
    </row>
    <row r="94" spans="2:20">
      <c r="B94" s="2"/>
      <c r="C94" s="2"/>
      <c r="D94" s="2"/>
      <c r="E94" s="2"/>
      <c r="F94" s="2"/>
      <c r="G94" s="6"/>
      <c r="M94"/>
      <c r="N94"/>
      <c r="O94"/>
      <c r="P94"/>
      <c r="Q94"/>
      <c r="R94"/>
      <c r="S94"/>
      <c r="T94" s="68"/>
    </row>
    <row r="95" spans="2:20">
      <c r="B95" s="2"/>
      <c r="C95" s="2"/>
      <c r="D95" s="2"/>
      <c r="E95" s="2"/>
      <c r="F95" s="2"/>
      <c r="G95" s="6"/>
      <c r="M95"/>
      <c r="N95"/>
      <c r="O95"/>
      <c r="P95"/>
      <c r="Q95"/>
      <c r="R95"/>
      <c r="S95"/>
      <c r="T95" s="68"/>
    </row>
    <row r="96" spans="2:20">
      <c r="B96" s="2"/>
      <c r="C96" s="2"/>
      <c r="D96" s="2"/>
      <c r="E96" s="2"/>
      <c r="F96" s="2"/>
      <c r="G96" s="6"/>
      <c r="M96"/>
      <c r="N96"/>
      <c r="O96"/>
      <c r="P96"/>
      <c r="Q96"/>
      <c r="R96"/>
      <c r="S96"/>
      <c r="T96" s="68"/>
    </row>
    <row r="97" spans="2:20">
      <c r="B97" s="2"/>
      <c r="C97" s="2"/>
      <c r="D97" s="2"/>
      <c r="E97" s="2"/>
      <c r="F97" s="2"/>
      <c r="G97" s="6"/>
      <c r="M97"/>
      <c r="N97"/>
      <c r="O97"/>
      <c r="P97"/>
      <c r="Q97"/>
      <c r="R97"/>
      <c r="S97"/>
      <c r="T97" s="68"/>
    </row>
    <row r="98" spans="2:20">
      <c r="B98" s="2"/>
      <c r="C98" s="2"/>
      <c r="D98" s="2"/>
      <c r="E98" s="2"/>
      <c r="F98" s="2"/>
      <c r="G98" s="6"/>
      <c r="M98"/>
      <c r="N98"/>
      <c r="O98"/>
      <c r="P98"/>
      <c r="Q98"/>
      <c r="R98"/>
      <c r="S98"/>
      <c r="T98" s="68"/>
    </row>
    <row r="99" spans="2:20">
      <c r="B99" s="2"/>
      <c r="C99" s="2"/>
      <c r="D99" s="2"/>
      <c r="E99" s="2"/>
      <c r="F99" s="2"/>
      <c r="G99" s="6"/>
      <c r="M99"/>
      <c r="N99"/>
      <c r="O99"/>
      <c r="P99"/>
      <c r="Q99"/>
      <c r="R99"/>
      <c r="S99"/>
      <c r="T99" s="68"/>
    </row>
    <row r="100" spans="2:20">
      <c r="B100" s="2"/>
      <c r="C100" s="2"/>
      <c r="D100" s="2"/>
      <c r="E100" s="2"/>
      <c r="F100" s="2"/>
      <c r="G100" s="6"/>
      <c r="M100"/>
      <c r="N100"/>
      <c r="O100"/>
      <c r="P100"/>
      <c r="Q100"/>
      <c r="R100"/>
      <c r="S100"/>
      <c r="T100" s="68"/>
    </row>
    <row r="101" spans="2:20">
      <c r="B101" s="2"/>
      <c r="C101" s="2"/>
      <c r="D101" s="2"/>
      <c r="E101" s="2"/>
      <c r="F101" s="2"/>
      <c r="G101" s="6"/>
      <c r="M101"/>
      <c r="N101"/>
      <c r="O101"/>
      <c r="P101"/>
      <c r="Q101"/>
      <c r="R101"/>
      <c r="S101"/>
      <c r="T101" s="68"/>
    </row>
    <row r="102" spans="2:20">
      <c r="B102" s="2"/>
      <c r="C102" s="2"/>
      <c r="D102" s="2"/>
      <c r="E102" s="2"/>
      <c r="F102" s="2"/>
      <c r="G102" s="6"/>
      <c r="M102"/>
      <c r="N102"/>
      <c r="O102"/>
      <c r="P102"/>
      <c r="Q102"/>
      <c r="R102"/>
      <c r="S102"/>
      <c r="T102" s="68"/>
    </row>
    <row r="103" spans="2:20">
      <c r="B103" s="2"/>
      <c r="C103" s="2"/>
      <c r="D103" s="2"/>
      <c r="E103" s="2"/>
      <c r="F103" s="2"/>
      <c r="G103" s="6"/>
      <c r="M103"/>
      <c r="N103"/>
      <c r="O103"/>
      <c r="P103"/>
      <c r="Q103"/>
      <c r="R103"/>
      <c r="S103"/>
      <c r="T103" s="68"/>
    </row>
    <row r="104" spans="2:20">
      <c r="B104" s="2"/>
      <c r="C104" s="2"/>
      <c r="D104" s="2"/>
      <c r="E104" s="2"/>
      <c r="F104" s="2"/>
      <c r="G104" s="6"/>
      <c r="M104"/>
      <c r="N104"/>
      <c r="O104"/>
      <c r="P104"/>
      <c r="Q104"/>
      <c r="R104"/>
      <c r="S104"/>
      <c r="T104" s="68"/>
    </row>
    <row r="105" spans="2:20">
      <c r="B105" s="2"/>
      <c r="C105" s="2"/>
      <c r="D105" s="2"/>
      <c r="E105" s="2"/>
      <c r="F105" s="2"/>
      <c r="G105" s="6"/>
      <c r="M105"/>
      <c r="N105"/>
      <c r="O105"/>
      <c r="P105"/>
      <c r="Q105"/>
      <c r="R105"/>
      <c r="S105"/>
      <c r="T105" s="68"/>
    </row>
    <row r="106" spans="2:20">
      <c r="B106" s="2"/>
      <c r="C106" s="2"/>
      <c r="D106" s="2"/>
      <c r="E106" s="2"/>
      <c r="F106" s="2"/>
      <c r="G106" s="6"/>
      <c r="M106"/>
      <c r="N106"/>
      <c r="O106"/>
      <c r="P106"/>
      <c r="Q106"/>
      <c r="R106"/>
      <c r="S106"/>
      <c r="T106" s="68"/>
    </row>
    <row r="107" spans="2:20">
      <c r="B107" s="2"/>
      <c r="C107" s="2"/>
      <c r="D107" s="2"/>
      <c r="E107" s="2"/>
      <c r="F107" s="2"/>
      <c r="G107" s="6"/>
      <c r="M107"/>
      <c r="N107"/>
      <c r="O107"/>
      <c r="P107"/>
      <c r="Q107"/>
      <c r="R107"/>
      <c r="S107"/>
      <c r="T107" s="68"/>
    </row>
    <row r="108" spans="2:20">
      <c r="B108" s="2"/>
      <c r="C108" s="2"/>
      <c r="D108" s="2"/>
      <c r="E108" s="2"/>
      <c r="F108" s="2"/>
      <c r="G108" s="6"/>
      <c r="M108"/>
      <c r="N108"/>
      <c r="O108"/>
      <c r="P108"/>
      <c r="Q108"/>
      <c r="R108"/>
      <c r="S108"/>
      <c r="T108" s="68"/>
    </row>
  </sheetData>
  <phoneticPr fontId="2"/>
  <conditionalFormatting sqref="P40:P43">
    <cfRule type="expression" dxfId="3" priority="2">
      <formula>$C$4="プール用"</formula>
    </cfRule>
  </conditionalFormatting>
  <conditionalFormatting sqref="Q40:Q43">
    <cfRule type="expression" dxfId="2" priority="1">
      <formula>$C$4="プール用"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318"/>
  <sheetViews>
    <sheetView showGridLines="0" topLeftCell="A197" workbookViewId="0">
      <selection activeCell="Z48" sqref="Y48:Z48"/>
    </sheetView>
  </sheetViews>
  <sheetFormatPr defaultColWidth="8.875" defaultRowHeight="18.75"/>
  <cols>
    <col min="1" max="1" width="15.125" style="29" customWidth="1"/>
    <col min="2" max="2" width="3.375" style="30" bestFit="1" customWidth="1"/>
    <col min="3" max="3" width="4.875" style="31" bestFit="1" customWidth="1"/>
    <col min="4" max="4" width="2.375" style="30" bestFit="1" customWidth="1"/>
    <col min="5" max="5" width="7.75" style="30" bestFit="1" customWidth="1"/>
    <col min="6" max="6" width="10.5" style="30" bestFit="1" customWidth="1"/>
    <col min="7" max="7" width="9.5" style="30" bestFit="1" customWidth="1"/>
    <col min="8" max="8" width="8.625" style="30" bestFit="1" customWidth="1"/>
    <col min="9" max="9" width="15.625" style="30" bestFit="1" customWidth="1"/>
    <col min="10" max="10" width="8.25" style="30" bestFit="1" customWidth="1"/>
    <col min="11" max="11" width="4.625" style="30" customWidth="1"/>
    <col min="12" max="12" width="12.375" style="31" customWidth="1"/>
    <col min="13" max="13" width="3.375" style="30" bestFit="1" customWidth="1"/>
    <col min="14" max="14" width="4.875" style="31" bestFit="1" customWidth="1"/>
    <col min="15" max="15" width="2.375" style="30" bestFit="1" customWidth="1"/>
    <col min="16" max="16" width="7.75" style="30" bestFit="1" customWidth="1"/>
    <col min="17" max="17" width="10.5" style="30" bestFit="1" customWidth="1"/>
    <col min="18" max="18" width="9.5" style="30" bestFit="1" customWidth="1"/>
    <col min="19" max="19" width="8.625" style="30" bestFit="1" customWidth="1"/>
    <col min="20" max="21" width="12.625" style="30" bestFit="1" customWidth="1"/>
    <col min="22" max="16384" width="8.875" style="29"/>
  </cols>
  <sheetData>
    <row r="1" spans="1:29">
      <c r="C1" s="31" t="s">
        <v>26</v>
      </c>
      <c r="L1" s="40">
        <f>I5*2+20</f>
        <v>1800</v>
      </c>
      <c r="M1" s="31" t="s">
        <v>27</v>
      </c>
      <c r="W1" s="29" t="s">
        <v>12</v>
      </c>
      <c r="X1" s="29">
        <v>11</v>
      </c>
      <c r="Y1" s="29">
        <v>20</v>
      </c>
      <c r="Z1" s="29">
        <v>31</v>
      </c>
      <c r="AA1" s="29">
        <v>32</v>
      </c>
      <c r="AB1" s="29">
        <v>62</v>
      </c>
      <c r="AC1" s="29" t="s">
        <v>28</v>
      </c>
    </row>
    <row r="2" spans="1:29">
      <c r="B2" s="32" t="s">
        <v>29</v>
      </c>
      <c r="C2" s="32" t="s">
        <v>30</v>
      </c>
      <c r="D2" s="32" t="s">
        <v>31</v>
      </c>
      <c r="E2" s="32" t="s">
        <v>32</v>
      </c>
      <c r="F2" s="32" t="s">
        <v>33</v>
      </c>
      <c r="G2" s="32" t="s">
        <v>34</v>
      </c>
      <c r="H2" s="32" t="s">
        <v>35</v>
      </c>
      <c r="I2" s="32" t="s">
        <v>36</v>
      </c>
      <c r="J2" s="32" t="s">
        <v>37</v>
      </c>
      <c r="K2" s="33"/>
      <c r="M2" s="32" t="s">
        <v>29</v>
      </c>
      <c r="N2" s="32" t="s">
        <v>30</v>
      </c>
      <c r="O2" s="32" t="s">
        <v>31</v>
      </c>
      <c r="P2" s="32" t="s">
        <v>32</v>
      </c>
      <c r="Q2" s="32" t="s">
        <v>33</v>
      </c>
      <c r="R2" s="32" t="s">
        <v>34</v>
      </c>
      <c r="S2" s="32" t="s">
        <v>35</v>
      </c>
      <c r="T2" s="32" t="s">
        <v>36</v>
      </c>
      <c r="U2" s="34" t="s">
        <v>37</v>
      </c>
    </row>
    <row r="3" spans="1:29">
      <c r="A3" s="35" t="s">
        <v>38</v>
      </c>
      <c r="B3" s="36" t="s">
        <v>39</v>
      </c>
      <c r="C3" s="36" t="s">
        <v>40</v>
      </c>
      <c r="D3" s="36" t="s">
        <v>41</v>
      </c>
      <c r="E3" s="36" t="s">
        <v>42</v>
      </c>
      <c r="F3" s="36" t="s">
        <v>43</v>
      </c>
      <c r="G3" s="36" t="s">
        <v>44</v>
      </c>
      <c r="H3" s="36" t="s">
        <v>45</v>
      </c>
      <c r="I3" s="36" t="s">
        <v>46</v>
      </c>
      <c r="J3" s="36" t="s">
        <v>47</v>
      </c>
      <c r="K3" s="37"/>
      <c r="L3" s="35" t="s">
        <v>38</v>
      </c>
      <c r="M3" s="36" t="s">
        <v>39</v>
      </c>
      <c r="N3" s="36" t="s">
        <v>40</v>
      </c>
      <c r="O3" s="36" t="s">
        <v>41</v>
      </c>
      <c r="P3" s="36" t="s">
        <v>42</v>
      </c>
      <c r="Q3" s="36" t="s">
        <v>43</v>
      </c>
      <c r="R3" s="36" t="s">
        <v>44</v>
      </c>
      <c r="S3" s="36" t="s">
        <v>45</v>
      </c>
      <c r="T3" s="36" t="s">
        <v>46</v>
      </c>
      <c r="U3" s="36" t="s">
        <v>47</v>
      </c>
    </row>
    <row r="4" spans="1:29">
      <c r="A4" s="35" t="str">
        <f>B4&amp;C4&amp;IF(C3&amp;B3=C4&amp;B4,TEXT(MID(A3,6,2)+1,"00")&amp;"段階","01段階")</f>
        <v>1101301段階</v>
      </c>
      <c r="B4" s="63" t="s">
        <v>48</v>
      </c>
      <c r="C4" s="64" t="s">
        <v>49</v>
      </c>
      <c r="D4" s="63" t="s">
        <v>50</v>
      </c>
      <c r="E4" s="41">
        <v>0</v>
      </c>
      <c r="F4" s="39">
        <v>4</v>
      </c>
      <c r="G4" s="41">
        <v>20241001</v>
      </c>
      <c r="H4" s="41" t="s">
        <v>51</v>
      </c>
      <c r="I4" s="72">
        <v>890</v>
      </c>
      <c r="J4" s="41">
        <v>0</v>
      </c>
      <c r="L4" s="38" t="str">
        <f>M4&amp;N4&amp;IF(M3&amp;N3=M4&amp;N4,TEXT(MID(L3,6,2)+1,"00")&amp;"段階","01段階")</f>
        <v>1101301段階</v>
      </c>
      <c r="M4" s="63" t="s">
        <v>48</v>
      </c>
      <c r="N4" s="64" t="s">
        <v>49</v>
      </c>
      <c r="O4" s="63" t="s">
        <v>50</v>
      </c>
      <c r="P4" s="41">
        <v>0</v>
      </c>
      <c r="Q4" s="39">
        <v>4</v>
      </c>
      <c r="R4" s="41">
        <v>20241001</v>
      </c>
      <c r="S4" s="41" t="s">
        <v>51</v>
      </c>
      <c r="T4" s="72">
        <v>890</v>
      </c>
      <c r="U4" s="41">
        <v>0</v>
      </c>
    </row>
    <row r="5" spans="1:29">
      <c r="A5" s="35" t="str">
        <f t="shared" ref="A5:A68" si="0">B5&amp;C5&amp;IF(C4&amp;B4=C5&amp;B5,TEXT(MID(A4,6,2)+1,"00")&amp;"段階","01段階")</f>
        <v>1101302段階</v>
      </c>
      <c r="B5" s="63" t="s">
        <v>48</v>
      </c>
      <c r="C5" s="64" t="s">
        <v>49</v>
      </c>
      <c r="D5" s="63" t="s">
        <v>50</v>
      </c>
      <c r="E5" s="39">
        <v>5</v>
      </c>
      <c r="F5" s="39">
        <v>8</v>
      </c>
      <c r="G5" s="41">
        <v>20241001</v>
      </c>
      <c r="H5" s="41" t="s">
        <v>51</v>
      </c>
      <c r="I5" s="72">
        <v>890</v>
      </c>
      <c r="J5" s="65">
        <v>20</v>
      </c>
      <c r="L5" s="38" t="str">
        <f t="shared" ref="L5:L68" si="1">M5&amp;N5&amp;IF(M4&amp;N4=M5&amp;N5,TEXT(MID(L4,6,2)+1,"00")&amp;"段階","01段階")</f>
        <v>1101302段階</v>
      </c>
      <c r="M5" s="63" t="s">
        <v>48</v>
      </c>
      <c r="N5" s="64" t="s">
        <v>49</v>
      </c>
      <c r="O5" s="63" t="s">
        <v>50</v>
      </c>
      <c r="P5" s="39">
        <v>5</v>
      </c>
      <c r="Q5" s="39">
        <v>8</v>
      </c>
      <c r="R5" s="41">
        <v>20241001</v>
      </c>
      <c r="S5" s="41" t="s">
        <v>51</v>
      </c>
      <c r="T5" s="72">
        <v>890</v>
      </c>
      <c r="U5" s="65">
        <v>20</v>
      </c>
    </row>
    <row r="6" spans="1:29">
      <c r="A6" s="35" t="str">
        <f t="shared" si="0"/>
        <v>1101303段階</v>
      </c>
      <c r="B6" s="63" t="s">
        <v>48</v>
      </c>
      <c r="C6" s="64" t="s">
        <v>49</v>
      </c>
      <c r="D6" s="63" t="s">
        <v>50</v>
      </c>
      <c r="E6" s="39">
        <v>9</v>
      </c>
      <c r="F6" s="39">
        <v>15</v>
      </c>
      <c r="G6" s="41">
        <v>20241001</v>
      </c>
      <c r="H6" s="41" t="s">
        <v>51</v>
      </c>
      <c r="I6" s="72">
        <v>970</v>
      </c>
      <c r="J6" s="65">
        <v>153</v>
      </c>
      <c r="K6" s="40"/>
      <c r="L6" s="38" t="str">
        <f t="shared" si="1"/>
        <v>1101303段階</v>
      </c>
      <c r="M6" s="63" t="s">
        <v>48</v>
      </c>
      <c r="N6" s="64" t="s">
        <v>49</v>
      </c>
      <c r="O6" s="63" t="s">
        <v>50</v>
      </c>
      <c r="P6" s="39">
        <v>9</v>
      </c>
      <c r="Q6" s="39">
        <v>15</v>
      </c>
      <c r="R6" s="41">
        <v>20241001</v>
      </c>
      <c r="S6" s="41" t="s">
        <v>51</v>
      </c>
      <c r="T6" s="72">
        <v>970</v>
      </c>
      <c r="U6" s="65">
        <v>153</v>
      </c>
    </row>
    <row r="7" spans="1:29">
      <c r="A7" s="35" t="str">
        <f t="shared" si="0"/>
        <v>1101304段階</v>
      </c>
      <c r="B7" s="63" t="s">
        <v>48</v>
      </c>
      <c r="C7" s="64" t="s">
        <v>49</v>
      </c>
      <c r="D7" s="63" t="s">
        <v>50</v>
      </c>
      <c r="E7" s="39">
        <v>16</v>
      </c>
      <c r="F7" s="39">
        <v>20</v>
      </c>
      <c r="G7" s="41">
        <v>20241001</v>
      </c>
      <c r="H7" s="41" t="s">
        <v>51</v>
      </c>
      <c r="I7" s="72">
        <v>2041</v>
      </c>
      <c r="J7" s="65">
        <v>164</v>
      </c>
      <c r="K7" s="40"/>
      <c r="L7" s="38" t="str">
        <f t="shared" si="1"/>
        <v>1101304段階</v>
      </c>
      <c r="M7" s="63" t="s">
        <v>48</v>
      </c>
      <c r="N7" s="64" t="s">
        <v>49</v>
      </c>
      <c r="O7" s="63" t="s">
        <v>50</v>
      </c>
      <c r="P7" s="39">
        <v>16</v>
      </c>
      <c r="Q7" s="39">
        <v>20</v>
      </c>
      <c r="R7" s="41">
        <v>20241001</v>
      </c>
      <c r="S7" s="41" t="s">
        <v>51</v>
      </c>
      <c r="T7" s="72">
        <v>2041</v>
      </c>
      <c r="U7" s="65">
        <v>164</v>
      </c>
    </row>
    <row r="8" spans="1:29">
      <c r="A8" s="35" t="str">
        <f t="shared" si="0"/>
        <v>1101305段階</v>
      </c>
      <c r="B8" s="63" t="s">
        <v>48</v>
      </c>
      <c r="C8" s="64" t="s">
        <v>49</v>
      </c>
      <c r="D8" s="63" t="s">
        <v>50</v>
      </c>
      <c r="E8" s="39">
        <v>21</v>
      </c>
      <c r="F8" s="39">
        <v>30</v>
      </c>
      <c r="G8" s="41">
        <v>20241001</v>
      </c>
      <c r="H8" s="41" t="s">
        <v>51</v>
      </c>
      <c r="I8" s="72">
        <v>2861</v>
      </c>
      <c r="J8" s="65">
        <v>220</v>
      </c>
      <c r="K8" s="40"/>
      <c r="L8" s="38" t="str">
        <f t="shared" si="1"/>
        <v>1101305段階</v>
      </c>
      <c r="M8" s="63" t="s">
        <v>48</v>
      </c>
      <c r="N8" s="64" t="s">
        <v>49</v>
      </c>
      <c r="O8" s="63" t="s">
        <v>50</v>
      </c>
      <c r="P8" s="39">
        <v>21</v>
      </c>
      <c r="Q8" s="39">
        <v>30</v>
      </c>
      <c r="R8" s="41">
        <v>20241001</v>
      </c>
      <c r="S8" s="41" t="s">
        <v>51</v>
      </c>
      <c r="T8" s="72">
        <v>2861</v>
      </c>
      <c r="U8" s="65">
        <v>220</v>
      </c>
    </row>
    <row r="9" spans="1:29">
      <c r="A9" s="35" t="str">
        <f t="shared" si="0"/>
        <v>1101306段階</v>
      </c>
      <c r="B9" s="63" t="s">
        <v>48</v>
      </c>
      <c r="C9" s="64" t="s">
        <v>49</v>
      </c>
      <c r="D9" s="63" t="s">
        <v>50</v>
      </c>
      <c r="E9" s="39">
        <v>31</v>
      </c>
      <c r="F9" s="39">
        <v>50</v>
      </c>
      <c r="G9" s="41">
        <v>20241001</v>
      </c>
      <c r="H9" s="41" t="s">
        <v>51</v>
      </c>
      <c r="I9" s="72">
        <v>5061</v>
      </c>
      <c r="J9" s="65">
        <v>285</v>
      </c>
      <c r="K9" s="40"/>
      <c r="L9" s="38" t="str">
        <f t="shared" si="1"/>
        <v>1101306段階</v>
      </c>
      <c r="M9" s="63" t="s">
        <v>48</v>
      </c>
      <c r="N9" s="64" t="s">
        <v>49</v>
      </c>
      <c r="O9" s="63" t="s">
        <v>50</v>
      </c>
      <c r="P9" s="39">
        <v>31</v>
      </c>
      <c r="Q9" s="39">
        <v>50</v>
      </c>
      <c r="R9" s="41">
        <v>20241001</v>
      </c>
      <c r="S9" s="41" t="s">
        <v>51</v>
      </c>
      <c r="T9" s="72">
        <v>5061</v>
      </c>
      <c r="U9" s="65">
        <v>285</v>
      </c>
    </row>
    <row r="10" spans="1:29">
      <c r="A10" s="35" t="str">
        <f t="shared" si="0"/>
        <v>1101307段階</v>
      </c>
      <c r="B10" s="63" t="s">
        <v>48</v>
      </c>
      <c r="C10" s="64" t="s">
        <v>49</v>
      </c>
      <c r="D10" s="63" t="s">
        <v>50</v>
      </c>
      <c r="E10" s="41">
        <v>51</v>
      </c>
      <c r="F10" s="39">
        <v>100</v>
      </c>
      <c r="G10" s="41">
        <v>20241001</v>
      </c>
      <c r="H10" s="41" t="s">
        <v>51</v>
      </c>
      <c r="I10" s="72">
        <v>10761</v>
      </c>
      <c r="J10" s="41">
        <v>310</v>
      </c>
      <c r="L10" s="38" t="str">
        <f t="shared" si="1"/>
        <v>1101307段階</v>
      </c>
      <c r="M10" s="63" t="s">
        <v>48</v>
      </c>
      <c r="N10" s="64" t="s">
        <v>49</v>
      </c>
      <c r="O10" s="63" t="s">
        <v>50</v>
      </c>
      <c r="P10" s="41">
        <v>51</v>
      </c>
      <c r="Q10" s="39">
        <v>100</v>
      </c>
      <c r="R10" s="41">
        <v>20241001</v>
      </c>
      <c r="S10" s="41" t="s">
        <v>51</v>
      </c>
      <c r="T10" s="72">
        <v>10761</v>
      </c>
      <c r="U10" s="41">
        <v>310</v>
      </c>
    </row>
    <row r="11" spans="1:29">
      <c r="A11" s="35" t="str">
        <f t="shared" si="0"/>
        <v>1101308段階</v>
      </c>
      <c r="B11" s="63" t="s">
        <v>48</v>
      </c>
      <c r="C11" s="64" t="s">
        <v>49</v>
      </c>
      <c r="D11" s="63" t="s">
        <v>50</v>
      </c>
      <c r="E11" s="39">
        <v>101</v>
      </c>
      <c r="F11" s="39">
        <v>300</v>
      </c>
      <c r="G11" s="41">
        <v>20241001</v>
      </c>
      <c r="H11" s="41" t="s">
        <v>51</v>
      </c>
      <c r="I11" s="72">
        <v>26261</v>
      </c>
      <c r="J11" s="65">
        <v>338</v>
      </c>
      <c r="L11" s="38" t="str">
        <f t="shared" si="1"/>
        <v>1101308段階</v>
      </c>
      <c r="M11" s="63" t="s">
        <v>48</v>
      </c>
      <c r="N11" s="64" t="s">
        <v>49</v>
      </c>
      <c r="O11" s="63" t="s">
        <v>50</v>
      </c>
      <c r="P11" s="39">
        <v>101</v>
      </c>
      <c r="Q11" s="39">
        <v>300</v>
      </c>
      <c r="R11" s="41">
        <v>20241001</v>
      </c>
      <c r="S11" s="41" t="s">
        <v>51</v>
      </c>
      <c r="T11" s="72">
        <v>26261</v>
      </c>
      <c r="U11" s="65">
        <v>338</v>
      </c>
    </row>
    <row r="12" spans="1:29">
      <c r="A12" s="35" t="str">
        <f t="shared" si="0"/>
        <v>1101309段階</v>
      </c>
      <c r="B12" s="63" t="s">
        <v>48</v>
      </c>
      <c r="C12" s="64" t="s">
        <v>49</v>
      </c>
      <c r="D12" s="63" t="s">
        <v>50</v>
      </c>
      <c r="E12" s="39">
        <v>301</v>
      </c>
      <c r="F12" s="39">
        <v>1000</v>
      </c>
      <c r="G12" s="41">
        <v>20241001</v>
      </c>
      <c r="H12" s="41" t="s">
        <v>51</v>
      </c>
      <c r="I12" s="72">
        <v>93861</v>
      </c>
      <c r="J12" s="65">
        <v>366</v>
      </c>
      <c r="L12" s="38" t="str">
        <f t="shared" si="1"/>
        <v>1101309段階</v>
      </c>
      <c r="M12" s="63" t="s">
        <v>48</v>
      </c>
      <c r="N12" s="64" t="s">
        <v>49</v>
      </c>
      <c r="O12" s="63" t="s">
        <v>50</v>
      </c>
      <c r="P12" s="39">
        <v>301</v>
      </c>
      <c r="Q12" s="39">
        <v>1000</v>
      </c>
      <c r="R12" s="41">
        <v>20241001</v>
      </c>
      <c r="S12" s="41" t="s">
        <v>51</v>
      </c>
      <c r="T12" s="72">
        <v>93861</v>
      </c>
      <c r="U12" s="65">
        <v>366</v>
      </c>
    </row>
    <row r="13" spans="1:29">
      <c r="A13" s="35" t="str">
        <f t="shared" si="0"/>
        <v>1101310段階</v>
      </c>
      <c r="B13" s="63" t="s">
        <v>48</v>
      </c>
      <c r="C13" s="64" t="s">
        <v>49</v>
      </c>
      <c r="D13" s="63" t="s">
        <v>50</v>
      </c>
      <c r="E13" s="39">
        <v>1001</v>
      </c>
      <c r="F13" s="39">
        <v>10000</v>
      </c>
      <c r="G13" s="41">
        <v>20241001</v>
      </c>
      <c r="H13" s="41" t="s">
        <v>51</v>
      </c>
      <c r="I13" s="72">
        <v>350061</v>
      </c>
      <c r="J13" s="65">
        <v>366</v>
      </c>
      <c r="L13" s="38" t="str">
        <f t="shared" si="1"/>
        <v>1101310段階</v>
      </c>
      <c r="M13" s="63" t="s">
        <v>48</v>
      </c>
      <c r="N13" s="64" t="s">
        <v>49</v>
      </c>
      <c r="O13" s="63" t="s">
        <v>50</v>
      </c>
      <c r="P13" s="39">
        <v>1001</v>
      </c>
      <c r="Q13" s="39">
        <v>10000</v>
      </c>
      <c r="R13" s="41">
        <v>20241001</v>
      </c>
      <c r="S13" s="41" t="s">
        <v>51</v>
      </c>
      <c r="T13" s="72">
        <v>350061</v>
      </c>
      <c r="U13" s="65">
        <v>366</v>
      </c>
    </row>
    <row r="14" spans="1:29">
      <c r="A14" s="35" t="str">
        <f t="shared" si="0"/>
        <v>1101311段階</v>
      </c>
      <c r="B14" s="63" t="s">
        <v>48</v>
      </c>
      <c r="C14" s="64" t="s">
        <v>49</v>
      </c>
      <c r="D14" s="63" t="s">
        <v>50</v>
      </c>
      <c r="E14" s="39">
        <v>10001</v>
      </c>
      <c r="F14" s="39">
        <v>9999999</v>
      </c>
      <c r="G14" s="41">
        <v>20241001</v>
      </c>
      <c r="H14" s="41" t="s">
        <v>51</v>
      </c>
      <c r="I14" s="72">
        <v>3644061</v>
      </c>
      <c r="J14" s="65">
        <v>366</v>
      </c>
      <c r="L14" s="38" t="str">
        <f t="shared" si="1"/>
        <v>1101311段階</v>
      </c>
      <c r="M14" s="63" t="s">
        <v>48</v>
      </c>
      <c r="N14" s="64" t="s">
        <v>49</v>
      </c>
      <c r="O14" s="63" t="s">
        <v>50</v>
      </c>
      <c r="P14" s="39">
        <v>10001</v>
      </c>
      <c r="Q14" s="39">
        <v>9999999</v>
      </c>
      <c r="R14" s="41">
        <v>20241001</v>
      </c>
      <c r="S14" s="41" t="s">
        <v>51</v>
      </c>
      <c r="T14" s="72">
        <v>3644061</v>
      </c>
      <c r="U14" s="65">
        <v>366</v>
      </c>
    </row>
    <row r="15" spans="1:29">
      <c r="A15" s="35" t="str">
        <f t="shared" si="0"/>
        <v>1102001段階</v>
      </c>
      <c r="B15" s="63" t="s">
        <v>48</v>
      </c>
      <c r="C15" s="64" t="s">
        <v>52</v>
      </c>
      <c r="D15" s="63" t="s">
        <v>50</v>
      </c>
      <c r="E15" s="39">
        <v>0</v>
      </c>
      <c r="F15" s="39">
        <v>4</v>
      </c>
      <c r="G15" s="41">
        <v>20241001</v>
      </c>
      <c r="H15" s="41" t="s">
        <v>51</v>
      </c>
      <c r="I15" s="72">
        <v>890</v>
      </c>
      <c r="J15" s="65">
        <v>0</v>
      </c>
      <c r="L15" s="38" t="str">
        <f t="shared" si="1"/>
        <v>1102001段階</v>
      </c>
      <c r="M15" s="63" t="s">
        <v>48</v>
      </c>
      <c r="N15" s="64" t="s">
        <v>52</v>
      </c>
      <c r="O15" s="63" t="s">
        <v>50</v>
      </c>
      <c r="P15" s="39">
        <v>0</v>
      </c>
      <c r="Q15" s="39">
        <v>4</v>
      </c>
      <c r="R15" s="41">
        <v>20241001</v>
      </c>
      <c r="S15" s="41" t="s">
        <v>51</v>
      </c>
      <c r="T15" s="72">
        <v>890</v>
      </c>
      <c r="U15" s="65">
        <v>0</v>
      </c>
    </row>
    <row r="16" spans="1:29">
      <c r="A16" s="35" t="str">
        <f t="shared" si="0"/>
        <v>1102002段階</v>
      </c>
      <c r="B16" s="63" t="s">
        <v>48</v>
      </c>
      <c r="C16" s="64" t="s">
        <v>52</v>
      </c>
      <c r="D16" s="63" t="s">
        <v>50</v>
      </c>
      <c r="E16" s="41">
        <v>5</v>
      </c>
      <c r="F16" s="39">
        <v>8</v>
      </c>
      <c r="G16" s="41">
        <v>20241001</v>
      </c>
      <c r="H16" s="41" t="s">
        <v>51</v>
      </c>
      <c r="I16" s="72">
        <v>890</v>
      </c>
      <c r="J16" s="41">
        <v>20</v>
      </c>
      <c r="L16" s="38" t="str">
        <f t="shared" si="1"/>
        <v>1102002段階</v>
      </c>
      <c r="M16" s="63" t="s">
        <v>48</v>
      </c>
      <c r="N16" s="64" t="s">
        <v>52</v>
      </c>
      <c r="O16" s="63" t="s">
        <v>50</v>
      </c>
      <c r="P16" s="41">
        <v>5</v>
      </c>
      <c r="Q16" s="39">
        <v>8</v>
      </c>
      <c r="R16" s="41">
        <v>20241001</v>
      </c>
      <c r="S16" s="41" t="s">
        <v>51</v>
      </c>
      <c r="T16" s="72">
        <v>890</v>
      </c>
      <c r="U16" s="41">
        <v>20</v>
      </c>
    </row>
    <row r="17" spans="1:22">
      <c r="A17" s="35" t="str">
        <f t="shared" si="0"/>
        <v>1102003段階</v>
      </c>
      <c r="B17" s="63" t="s">
        <v>48</v>
      </c>
      <c r="C17" s="64" t="s">
        <v>52</v>
      </c>
      <c r="D17" s="63" t="s">
        <v>50</v>
      </c>
      <c r="E17" s="39">
        <v>9</v>
      </c>
      <c r="F17" s="39">
        <v>15</v>
      </c>
      <c r="G17" s="41">
        <v>20241001</v>
      </c>
      <c r="H17" s="41" t="s">
        <v>51</v>
      </c>
      <c r="I17" s="72">
        <v>970</v>
      </c>
      <c r="J17" s="65">
        <v>153</v>
      </c>
      <c r="L17" s="38" t="str">
        <f t="shared" si="1"/>
        <v>1102003段階</v>
      </c>
      <c r="M17" s="63" t="s">
        <v>48</v>
      </c>
      <c r="N17" s="64" t="s">
        <v>52</v>
      </c>
      <c r="O17" s="63" t="s">
        <v>50</v>
      </c>
      <c r="P17" s="39">
        <v>9</v>
      </c>
      <c r="Q17" s="39">
        <v>15</v>
      </c>
      <c r="R17" s="41">
        <v>20241001</v>
      </c>
      <c r="S17" s="41" t="s">
        <v>51</v>
      </c>
      <c r="T17" s="72">
        <v>970</v>
      </c>
      <c r="U17" s="65">
        <v>153</v>
      </c>
      <c r="V17" s="66"/>
    </row>
    <row r="18" spans="1:22">
      <c r="A18" s="35" t="str">
        <f t="shared" si="0"/>
        <v>1102004段階</v>
      </c>
      <c r="B18" s="63" t="s">
        <v>48</v>
      </c>
      <c r="C18" s="64" t="s">
        <v>52</v>
      </c>
      <c r="D18" s="63" t="s">
        <v>50</v>
      </c>
      <c r="E18" s="39">
        <v>16</v>
      </c>
      <c r="F18" s="39">
        <v>20</v>
      </c>
      <c r="G18" s="41">
        <v>20241001</v>
      </c>
      <c r="H18" s="41" t="s">
        <v>51</v>
      </c>
      <c r="I18" s="72">
        <v>2041</v>
      </c>
      <c r="J18" s="65">
        <v>164</v>
      </c>
      <c r="L18" s="38" t="str">
        <f t="shared" si="1"/>
        <v>1102004段階</v>
      </c>
      <c r="M18" s="63" t="s">
        <v>48</v>
      </c>
      <c r="N18" s="64" t="s">
        <v>52</v>
      </c>
      <c r="O18" s="63" t="s">
        <v>50</v>
      </c>
      <c r="P18" s="39">
        <v>16</v>
      </c>
      <c r="Q18" s="39">
        <v>20</v>
      </c>
      <c r="R18" s="41">
        <v>20241001</v>
      </c>
      <c r="S18" s="41" t="s">
        <v>51</v>
      </c>
      <c r="T18" s="72">
        <v>2041</v>
      </c>
      <c r="U18" s="65">
        <v>164</v>
      </c>
    </row>
    <row r="19" spans="1:22">
      <c r="A19" s="35" t="str">
        <f t="shared" si="0"/>
        <v>1102005段階</v>
      </c>
      <c r="B19" s="63" t="s">
        <v>48</v>
      </c>
      <c r="C19" s="64" t="s">
        <v>52</v>
      </c>
      <c r="D19" s="63" t="s">
        <v>50</v>
      </c>
      <c r="E19" s="39">
        <v>21</v>
      </c>
      <c r="F19" s="39">
        <v>30</v>
      </c>
      <c r="G19" s="41">
        <v>20241001</v>
      </c>
      <c r="H19" s="41" t="s">
        <v>51</v>
      </c>
      <c r="I19" s="72">
        <v>2861</v>
      </c>
      <c r="J19" s="65">
        <v>220</v>
      </c>
      <c r="L19" s="38" t="str">
        <f t="shared" si="1"/>
        <v>1102005段階</v>
      </c>
      <c r="M19" s="63" t="s">
        <v>48</v>
      </c>
      <c r="N19" s="64" t="s">
        <v>52</v>
      </c>
      <c r="O19" s="63" t="s">
        <v>50</v>
      </c>
      <c r="P19" s="39">
        <v>21</v>
      </c>
      <c r="Q19" s="39">
        <v>30</v>
      </c>
      <c r="R19" s="41">
        <v>20241001</v>
      </c>
      <c r="S19" s="41" t="s">
        <v>51</v>
      </c>
      <c r="T19" s="72">
        <v>2861</v>
      </c>
      <c r="U19" s="65">
        <v>220</v>
      </c>
    </row>
    <row r="20" spans="1:22">
      <c r="A20" s="35" t="str">
        <f t="shared" si="0"/>
        <v>1102006段階</v>
      </c>
      <c r="B20" s="63" t="s">
        <v>48</v>
      </c>
      <c r="C20" s="64" t="s">
        <v>52</v>
      </c>
      <c r="D20" s="63" t="s">
        <v>50</v>
      </c>
      <c r="E20" s="39">
        <v>31</v>
      </c>
      <c r="F20" s="39">
        <v>50</v>
      </c>
      <c r="G20" s="41">
        <v>20241001</v>
      </c>
      <c r="H20" s="41" t="s">
        <v>51</v>
      </c>
      <c r="I20" s="72">
        <v>5061</v>
      </c>
      <c r="J20" s="65">
        <v>285</v>
      </c>
      <c r="L20" s="38" t="str">
        <f t="shared" si="1"/>
        <v>1102006段階</v>
      </c>
      <c r="M20" s="63" t="s">
        <v>48</v>
      </c>
      <c r="N20" s="64" t="s">
        <v>52</v>
      </c>
      <c r="O20" s="63" t="s">
        <v>50</v>
      </c>
      <c r="P20" s="39">
        <v>31</v>
      </c>
      <c r="Q20" s="39">
        <v>50</v>
      </c>
      <c r="R20" s="41">
        <v>20241001</v>
      </c>
      <c r="S20" s="41" t="s">
        <v>51</v>
      </c>
      <c r="T20" s="72">
        <v>5061</v>
      </c>
      <c r="U20" s="65">
        <v>285</v>
      </c>
    </row>
    <row r="21" spans="1:22">
      <c r="A21" s="35" t="str">
        <f t="shared" si="0"/>
        <v>1102007段階</v>
      </c>
      <c r="B21" s="63" t="s">
        <v>48</v>
      </c>
      <c r="C21" s="64" t="s">
        <v>52</v>
      </c>
      <c r="D21" s="63" t="s">
        <v>50</v>
      </c>
      <c r="E21" s="39">
        <v>51</v>
      </c>
      <c r="F21" s="39">
        <v>100</v>
      </c>
      <c r="G21" s="41">
        <v>20241001</v>
      </c>
      <c r="H21" s="41" t="s">
        <v>51</v>
      </c>
      <c r="I21" s="72">
        <v>10761</v>
      </c>
      <c r="J21" s="65">
        <v>310</v>
      </c>
      <c r="L21" s="38" t="str">
        <f t="shared" si="1"/>
        <v>1102007段階</v>
      </c>
      <c r="M21" s="63" t="s">
        <v>48</v>
      </c>
      <c r="N21" s="64" t="s">
        <v>52</v>
      </c>
      <c r="O21" s="63" t="s">
        <v>50</v>
      </c>
      <c r="P21" s="39">
        <v>51</v>
      </c>
      <c r="Q21" s="39">
        <v>100</v>
      </c>
      <c r="R21" s="41">
        <v>20241001</v>
      </c>
      <c r="S21" s="41" t="s">
        <v>51</v>
      </c>
      <c r="T21" s="72">
        <v>10761</v>
      </c>
      <c r="U21" s="65">
        <v>310</v>
      </c>
    </row>
    <row r="22" spans="1:22">
      <c r="A22" s="35" t="str">
        <f t="shared" si="0"/>
        <v>1102008段階</v>
      </c>
      <c r="B22" s="63" t="s">
        <v>48</v>
      </c>
      <c r="C22" s="64" t="s">
        <v>52</v>
      </c>
      <c r="D22" s="63" t="s">
        <v>50</v>
      </c>
      <c r="E22" s="41">
        <v>101</v>
      </c>
      <c r="F22" s="39">
        <v>300</v>
      </c>
      <c r="G22" s="41">
        <v>20241001</v>
      </c>
      <c r="H22" s="41" t="s">
        <v>51</v>
      </c>
      <c r="I22" s="72">
        <v>26261</v>
      </c>
      <c r="J22" s="41">
        <v>338</v>
      </c>
      <c r="L22" s="38" t="str">
        <f t="shared" si="1"/>
        <v>1102008段階</v>
      </c>
      <c r="M22" s="63" t="s">
        <v>48</v>
      </c>
      <c r="N22" s="64" t="s">
        <v>52</v>
      </c>
      <c r="O22" s="63" t="s">
        <v>50</v>
      </c>
      <c r="P22" s="41">
        <v>101</v>
      </c>
      <c r="Q22" s="39">
        <v>300</v>
      </c>
      <c r="R22" s="41">
        <v>20241001</v>
      </c>
      <c r="S22" s="41" t="s">
        <v>51</v>
      </c>
      <c r="T22" s="72">
        <v>26261</v>
      </c>
      <c r="U22" s="41">
        <v>338</v>
      </c>
    </row>
    <row r="23" spans="1:22">
      <c r="A23" s="35" t="str">
        <f t="shared" si="0"/>
        <v>1102009段階</v>
      </c>
      <c r="B23" s="63" t="s">
        <v>48</v>
      </c>
      <c r="C23" s="64" t="s">
        <v>52</v>
      </c>
      <c r="D23" s="63" t="s">
        <v>50</v>
      </c>
      <c r="E23" s="39">
        <v>301</v>
      </c>
      <c r="F23" s="39">
        <v>1000</v>
      </c>
      <c r="G23" s="41">
        <v>20241001</v>
      </c>
      <c r="H23" s="41" t="s">
        <v>51</v>
      </c>
      <c r="I23" s="72">
        <v>93861</v>
      </c>
      <c r="J23" s="65">
        <v>366</v>
      </c>
      <c r="L23" s="38" t="str">
        <f t="shared" si="1"/>
        <v>1102009段階</v>
      </c>
      <c r="M23" s="63" t="s">
        <v>48</v>
      </c>
      <c r="N23" s="64" t="s">
        <v>52</v>
      </c>
      <c r="O23" s="63" t="s">
        <v>50</v>
      </c>
      <c r="P23" s="39">
        <v>301</v>
      </c>
      <c r="Q23" s="39">
        <v>1000</v>
      </c>
      <c r="R23" s="41">
        <v>20241001</v>
      </c>
      <c r="S23" s="41" t="s">
        <v>51</v>
      </c>
      <c r="T23" s="72">
        <v>93861</v>
      </c>
      <c r="U23" s="65">
        <v>366</v>
      </c>
    </row>
    <row r="24" spans="1:22">
      <c r="A24" s="35" t="str">
        <f t="shared" si="0"/>
        <v>1102010段階</v>
      </c>
      <c r="B24" s="63" t="s">
        <v>48</v>
      </c>
      <c r="C24" s="64" t="s">
        <v>52</v>
      </c>
      <c r="D24" s="63" t="s">
        <v>50</v>
      </c>
      <c r="E24" s="39">
        <v>1001</v>
      </c>
      <c r="F24" s="39">
        <v>10000</v>
      </c>
      <c r="G24" s="41">
        <v>20241001</v>
      </c>
      <c r="H24" s="41" t="s">
        <v>51</v>
      </c>
      <c r="I24" s="72">
        <v>350061</v>
      </c>
      <c r="J24" s="65">
        <v>366</v>
      </c>
      <c r="L24" s="38" t="str">
        <f t="shared" si="1"/>
        <v>1102010段階</v>
      </c>
      <c r="M24" s="63" t="s">
        <v>48</v>
      </c>
      <c r="N24" s="64" t="s">
        <v>52</v>
      </c>
      <c r="O24" s="63" t="s">
        <v>50</v>
      </c>
      <c r="P24" s="39">
        <v>1001</v>
      </c>
      <c r="Q24" s="39">
        <v>10000</v>
      </c>
      <c r="R24" s="41">
        <v>20241001</v>
      </c>
      <c r="S24" s="41" t="s">
        <v>51</v>
      </c>
      <c r="T24" s="72">
        <v>350061</v>
      </c>
      <c r="U24" s="65">
        <v>366</v>
      </c>
    </row>
    <row r="25" spans="1:22">
      <c r="A25" s="35" t="str">
        <f t="shared" si="0"/>
        <v>1102011段階</v>
      </c>
      <c r="B25" s="63" t="s">
        <v>48</v>
      </c>
      <c r="C25" s="64" t="s">
        <v>52</v>
      </c>
      <c r="D25" s="63" t="s">
        <v>50</v>
      </c>
      <c r="E25" s="39">
        <v>10001</v>
      </c>
      <c r="F25" s="39">
        <v>9999999</v>
      </c>
      <c r="G25" s="41">
        <v>20241001</v>
      </c>
      <c r="H25" s="41" t="s">
        <v>51</v>
      </c>
      <c r="I25" s="72">
        <v>3644061</v>
      </c>
      <c r="J25" s="65">
        <v>366</v>
      </c>
      <c r="L25" s="38" t="str">
        <f t="shared" si="1"/>
        <v>1102011段階</v>
      </c>
      <c r="M25" s="63" t="s">
        <v>48</v>
      </c>
      <c r="N25" s="64" t="s">
        <v>52</v>
      </c>
      <c r="O25" s="63" t="s">
        <v>50</v>
      </c>
      <c r="P25" s="39">
        <v>10001</v>
      </c>
      <c r="Q25" s="39">
        <v>9999999</v>
      </c>
      <c r="R25" s="41">
        <v>20241001</v>
      </c>
      <c r="S25" s="41" t="s">
        <v>51</v>
      </c>
      <c r="T25" s="72">
        <v>3644061</v>
      </c>
      <c r="U25" s="65">
        <v>366</v>
      </c>
    </row>
    <row r="26" spans="1:22">
      <c r="A26" s="35" t="str">
        <f t="shared" si="0"/>
        <v>1102501段階</v>
      </c>
      <c r="B26" s="63" t="s">
        <v>48</v>
      </c>
      <c r="C26" s="64" t="s">
        <v>53</v>
      </c>
      <c r="D26" s="63" t="s">
        <v>50</v>
      </c>
      <c r="E26" s="39">
        <v>0</v>
      </c>
      <c r="F26" s="39">
        <v>4</v>
      </c>
      <c r="G26" s="41">
        <v>20241001</v>
      </c>
      <c r="H26" s="41" t="s">
        <v>51</v>
      </c>
      <c r="I26" s="72">
        <v>890</v>
      </c>
      <c r="J26" s="65">
        <v>0</v>
      </c>
      <c r="L26" s="38" t="str">
        <f t="shared" si="1"/>
        <v>1102501段階</v>
      </c>
      <c r="M26" s="63" t="s">
        <v>48</v>
      </c>
      <c r="N26" s="64" t="s">
        <v>53</v>
      </c>
      <c r="O26" s="63" t="s">
        <v>50</v>
      </c>
      <c r="P26" s="39">
        <v>0</v>
      </c>
      <c r="Q26" s="39">
        <v>4</v>
      </c>
      <c r="R26" s="41">
        <v>20241001</v>
      </c>
      <c r="S26" s="41" t="s">
        <v>51</v>
      </c>
      <c r="T26" s="72">
        <v>890</v>
      </c>
      <c r="U26" s="65">
        <v>0</v>
      </c>
    </row>
    <row r="27" spans="1:22">
      <c r="A27" s="35" t="str">
        <f t="shared" si="0"/>
        <v>1102502段階</v>
      </c>
      <c r="B27" s="63" t="s">
        <v>48</v>
      </c>
      <c r="C27" s="64" t="s">
        <v>53</v>
      </c>
      <c r="D27" s="63" t="s">
        <v>50</v>
      </c>
      <c r="E27" s="39">
        <v>5</v>
      </c>
      <c r="F27" s="39">
        <v>8</v>
      </c>
      <c r="G27" s="41">
        <v>20241001</v>
      </c>
      <c r="H27" s="41" t="s">
        <v>51</v>
      </c>
      <c r="I27" s="72">
        <v>890</v>
      </c>
      <c r="J27" s="65">
        <v>20</v>
      </c>
      <c r="L27" s="38" t="str">
        <f t="shared" si="1"/>
        <v>1102502段階</v>
      </c>
      <c r="M27" s="63" t="s">
        <v>48</v>
      </c>
      <c r="N27" s="64" t="s">
        <v>53</v>
      </c>
      <c r="O27" s="63" t="s">
        <v>50</v>
      </c>
      <c r="P27" s="39">
        <v>5</v>
      </c>
      <c r="Q27" s="39">
        <v>8</v>
      </c>
      <c r="R27" s="41">
        <v>20241001</v>
      </c>
      <c r="S27" s="41" t="s">
        <v>51</v>
      </c>
      <c r="T27" s="72">
        <v>890</v>
      </c>
      <c r="U27" s="65">
        <v>20</v>
      </c>
    </row>
    <row r="28" spans="1:22">
      <c r="A28" s="35" t="str">
        <f t="shared" si="0"/>
        <v>1102503段階</v>
      </c>
      <c r="B28" s="63" t="s">
        <v>48</v>
      </c>
      <c r="C28" s="64" t="s">
        <v>53</v>
      </c>
      <c r="D28" s="63" t="s">
        <v>50</v>
      </c>
      <c r="E28" s="41">
        <v>9</v>
      </c>
      <c r="F28" s="39">
        <v>15</v>
      </c>
      <c r="G28" s="41">
        <v>20241001</v>
      </c>
      <c r="H28" s="41" t="s">
        <v>51</v>
      </c>
      <c r="I28" s="72">
        <v>970</v>
      </c>
      <c r="J28" s="41">
        <v>153</v>
      </c>
      <c r="L28" s="38" t="str">
        <f t="shared" si="1"/>
        <v>1102503段階</v>
      </c>
      <c r="M28" s="63" t="s">
        <v>48</v>
      </c>
      <c r="N28" s="64" t="s">
        <v>53</v>
      </c>
      <c r="O28" s="63" t="s">
        <v>50</v>
      </c>
      <c r="P28" s="41">
        <v>9</v>
      </c>
      <c r="Q28" s="39">
        <v>15</v>
      </c>
      <c r="R28" s="41">
        <v>20241001</v>
      </c>
      <c r="S28" s="41" t="s">
        <v>51</v>
      </c>
      <c r="T28" s="72">
        <v>970</v>
      </c>
      <c r="U28" s="41">
        <v>153</v>
      </c>
    </row>
    <row r="29" spans="1:22">
      <c r="A29" s="35" t="str">
        <f t="shared" si="0"/>
        <v>1102504段階</v>
      </c>
      <c r="B29" s="63" t="s">
        <v>48</v>
      </c>
      <c r="C29" s="64" t="s">
        <v>53</v>
      </c>
      <c r="D29" s="63" t="s">
        <v>50</v>
      </c>
      <c r="E29" s="39">
        <v>16</v>
      </c>
      <c r="F29" s="39">
        <v>20</v>
      </c>
      <c r="G29" s="41">
        <v>20241001</v>
      </c>
      <c r="H29" s="41" t="s">
        <v>51</v>
      </c>
      <c r="I29" s="72">
        <v>2041</v>
      </c>
      <c r="J29" s="65">
        <v>164</v>
      </c>
      <c r="L29" s="38" t="str">
        <f t="shared" si="1"/>
        <v>1102504段階</v>
      </c>
      <c r="M29" s="63" t="s">
        <v>48</v>
      </c>
      <c r="N29" s="64" t="s">
        <v>53</v>
      </c>
      <c r="O29" s="63" t="s">
        <v>50</v>
      </c>
      <c r="P29" s="39">
        <v>16</v>
      </c>
      <c r="Q29" s="39">
        <v>20</v>
      </c>
      <c r="R29" s="41">
        <v>20241001</v>
      </c>
      <c r="S29" s="41" t="s">
        <v>51</v>
      </c>
      <c r="T29" s="72">
        <v>2041</v>
      </c>
      <c r="U29" s="65">
        <v>164</v>
      </c>
    </row>
    <row r="30" spans="1:22">
      <c r="A30" s="35" t="str">
        <f t="shared" si="0"/>
        <v>1102505段階</v>
      </c>
      <c r="B30" s="63" t="s">
        <v>48</v>
      </c>
      <c r="C30" s="64" t="s">
        <v>53</v>
      </c>
      <c r="D30" s="63" t="s">
        <v>50</v>
      </c>
      <c r="E30" s="39">
        <v>21</v>
      </c>
      <c r="F30" s="39">
        <v>30</v>
      </c>
      <c r="G30" s="41">
        <v>20241001</v>
      </c>
      <c r="H30" s="41" t="s">
        <v>51</v>
      </c>
      <c r="I30" s="72">
        <v>2861</v>
      </c>
      <c r="J30" s="65">
        <v>220</v>
      </c>
      <c r="L30" s="38" t="str">
        <f t="shared" si="1"/>
        <v>1102505段階</v>
      </c>
      <c r="M30" s="63" t="s">
        <v>48</v>
      </c>
      <c r="N30" s="64" t="s">
        <v>53</v>
      </c>
      <c r="O30" s="63" t="s">
        <v>50</v>
      </c>
      <c r="P30" s="39">
        <v>21</v>
      </c>
      <c r="Q30" s="39">
        <v>30</v>
      </c>
      <c r="R30" s="41">
        <v>20241001</v>
      </c>
      <c r="S30" s="41" t="s">
        <v>51</v>
      </c>
      <c r="T30" s="72">
        <v>2861</v>
      </c>
      <c r="U30" s="65">
        <v>220</v>
      </c>
    </row>
    <row r="31" spans="1:22">
      <c r="A31" s="35" t="str">
        <f t="shared" si="0"/>
        <v>1102506段階</v>
      </c>
      <c r="B31" s="63" t="s">
        <v>48</v>
      </c>
      <c r="C31" s="64" t="s">
        <v>53</v>
      </c>
      <c r="D31" s="63" t="s">
        <v>50</v>
      </c>
      <c r="E31" s="39">
        <v>31</v>
      </c>
      <c r="F31" s="39">
        <v>50</v>
      </c>
      <c r="G31" s="41">
        <v>20241001</v>
      </c>
      <c r="H31" s="41" t="s">
        <v>51</v>
      </c>
      <c r="I31" s="72">
        <v>5061</v>
      </c>
      <c r="J31" s="65">
        <v>285</v>
      </c>
      <c r="L31" s="38" t="str">
        <f t="shared" si="1"/>
        <v>1102506段階</v>
      </c>
      <c r="M31" s="63" t="s">
        <v>48</v>
      </c>
      <c r="N31" s="64" t="s">
        <v>53</v>
      </c>
      <c r="O31" s="63" t="s">
        <v>50</v>
      </c>
      <c r="P31" s="39">
        <v>31</v>
      </c>
      <c r="Q31" s="39">
        <v>50</v>
      </c>
      <c r="R31" s="41">
        <v>20241001</v>
      </c>
      <c r="S31" s="41" t="s">
        <v>51</v>
      </c>
      <c r="T31" s="72">
        <v>5061</v>
      </c>
      <c r="U31" s="65">
        <v>285</v>
      </c>
    </row>
    <row r="32" spans="1:22">
      <c r="A32" s="35" t="str">
        <f t="shared" si="0"/>
        <v>1102507段階</v>
      </c>
      <c r="B32" s="63" t="s">
        <v>48</v>
      </c>
      <c r="C32" s="64" t="s">
        <v>53</v>
      </c>
      <c r="D32" s="63" t="s">
        <v>50</v>
      </c>
      <c r="E32" s="39">
        <v>51</v>
      </c>
      <c r="F32" s="39">
        <v>100</v>
      </c>
      <c r="G32" s="41">
        <v>20241001</v>
      </c>
      <c r="H32" s="41" t="s">
        <v>51</v>
      </c>
      <c r="I32" s="72">
        <v>10761</v>
      </c>
      <c r="J32" s="65">
        <v>310</v>
      </c>
      <c r="L32" s="38" t="str">
        <f t="shared" si="1"/>
        <v>1102507段階</v>
      </c>
      <c r="M32" s="63" t="s">
        <v>48</v>
      </c>
      <c r="N32" s="64" t="s">
        <v>53</v>
      </c>
      <c r="O32" s="63" t="s">
        <v>50</v>
      </c>
      <c r="P32" s="39">
        <v>51</v>
      </c>
      <c r="Q32" s="39">
        <v>100</v>
      </c>
      <c r="R32" s="41">
        <v>20241001</v>
      </c>
      <c r="S32" s="41" t="s">
        <v>51</v>
      </c>
      <c r="T32" s="72">
        <v>10761</v>
      </c>
      <c r="U32" s="65">
        <v>310</v>
      </c>
    </row>
    <row r="33" spans="1:21">
      <c r="A33" s="35" t="str">
        <f t="shared" si="0"/>
        <v>1102508段階</v>
      </c>
      <c r="B33" s="63" t="s">
        <v>48</v>
      </c>
      <c r="C33" s="64" t="s">
        <v>53</v>
      </c>
      <c r="D33" s="63" t="s">
        <v>50</v>
      </c>
      <c r="E33" s="39">
        <v>101</v>
      </c>
      <c r="F33" s="39">
        <v>300</v>
      </c>
      <c r="G33" s="41">
        <v>20241001</v>
      </c>
      <c r="H33" s="41" t="s">
        <v>51</v>
      </c>
      <c r="I33" s="72">
        <v>26261</v>
      </c>
      <c r="J33" s="65">
        <v>338</v>
      </c>
      <c r="L33" s="38" t="str">
        <f t="shared" si="1"/>
        <v>1102508段階</v>
      </c>
      <c r="M33" s="63" t="s">
        <v>48</v>
      </c>
      <c r="N33" s="64" t="s">
        <v>53</v>
      </c>
      <c r="O33" s="63" t="s">
        <v>50</v>
      </c>
      <c r="P33" s="39">
        <v>101</v>
      </c>
      <c r="Q33" s="39">
        <v>300</v>
      </c>
      <c r="R33" s="41">
        <v>20241001</v>
      </c>
      <c r="S33" s="41" t="s">
        <v>51</v>
      </c>
      <c r="T33" s="72">
        <v>26261</v>
      </c>
      <c r="U33" s="65">
        <v>338</v>
      </c>
    </row>
    <row r="34" spans="1:21">
      <c r="A34" s="35" t="str">
        <f t="shared" si="0"/>
        <v>1102509段階</v>
      </c>
      <c r="B34" s="63" t="s">
        <v>48</v>
      </c>
      <c r="C34" s="64" t="s">
        <v>53</v>
      </c>
      <c r="D34" s="63" t="s">
        <v>50</v>
      </c>
      <c r="E34" s="41">
        <v>301</v>
      </c>
      <c r="F34" s="39">
        <v>1000</v>
      </c>
      <c r="G34" s="41">
        <v>20241001</v>
      </c>
      <c r="H34" s="41" t="s">
        <v>51</v>
      </c>
      <c r="I34" s="72">
        <v>93861</v>
      </c>
      <c r="J34" s="41">
        <v>366</v>
      </c>
      <c r="L34" s="38" t="str">
        <f t="shared" si="1"/>
        <v>1102509段階</v>
      </c>
      <c r="M34" s="63" t="s">
        <v>48</v>
      </c>
      <c r="N34" s="64" t="s">
        <v>53</v>
      </c>
      <c r="O34" s="63" t="s">
        <v>50</v>
      </c>
      <c r="P34" s="41">
        <v>301</v>
      </c>
      <c r="Q34" s="39">
        <v>1000</v>
      </c>
      <c r="R34" s="41">
        <v>20241001</v>
      </c>
      <c r="S34" s="41" t="s">
        <v>51</v>
      </c>
      <c r="T34" s="72">
        <v>93861</v>
      </c>
      <c r="U34" s="41">
        <v>366</v>
      </c>
    </row>
    <row r="35" spans="1:21">
      <c r="A35" s="35" t="str">
        <f t="shared" si="0"/>
        <v>1102510段階</v>
      </c>
      <c r="B35" s="63" t="s">
        <v>48</v>
      </c>
      <c r="C35" s="64" t="s">
        <v>53</v>
      </c>
      <c r="D35" s="63" t="s">
        <v>50</v>
      </c>
      <c r="E35" s="39">
        <v>1001</v>
      </c>
      <c r="F35" s="39">
        <v>10000</v>
      </c>
      <c r="G35" s="41">
        <v>20241001</v>
      </c>
      <c r="H35" s="41" t="s">
        <v>51</v>
      </c>
      <c r="I35" s="72">
        <v>350061</v>
      </c>
      <c r="J35" s="65">
        <v>366</v>
      </c>
      <c r="K35" s="40"/>
      <c r="L35" s="38" t="str">
        <f t="shared" si="1"/>
        <v>1102510段階</v>
      </c>
      <c r="M35" s="63" t="s">
        <v>48</v>
      </c>
      <c r="N35" s="64" t="s">
        <v>53</v>
      </c>
      <c r="O35" s="63" t="s">
        <v>50</v>
      </c>
      <c r="P35" s="39">
        <v>1001</v>
      </c>
      <c r="Q35" s="39">
        <v>10000</v>
      </c>
      <c r="R35" s="41">
        <v>20241001</v>
      </c>
      <c r="S35" s="41" t="s">
        <v>51</v>
      </c>
      <c r="T35" s="72">
        <v>350061</v>
      </c>
      <c r="U35" s="65">
        <v>366</v>
      </c>
    </row>
    <row r="36" spans="1:21">
      <c r="A36" s="35" t="str">
        <f t="shared" si="0"/>
        <v>1102511段階</v>
      </c>
      <c r="B36" s="63" t="s">
        <v>48</v>
      </c>
      <c r="C36" s="64" t="s">
        <v>53</v>
      </c>
      <c r="D36" s="63" t="s">
        <v>50</v>
      </c>
      <c r="E36" s="39">
        <v>10001</v>
      </c>
      <c r="F36" s="39">
        <v>9999999</v>
      </c>
      <c r="G36" s="41">
        <v>20241001</v>
      </c>
      <c r="H36" s="41" t="s">
        <v>51</v>
      </c>
      <c r="I36" s="72">
        <v>3644061</v>
      </c>
      <c r="J36" s="65">
        <v>366</v>
      </c>
      <c r="K36" s="40"/>
      <c r="L36" s="38" t="str">
        <f t="shared" si="1"/>
        <v>1102511段階</v>
      </c>
      <c r="M36" s="63" t="s">
        <v>48</v>
      </c>
      <c r="N36" s="64" t="s">
        <v>53</v>
      </c>
      <c r="O36" s="63" t="s">
        <v>50</v>
      </c>
      <c r="P36" s="39">
        <v>10001</v>
      </c>
      <c r="Q36" s="39">
        <v>9999999</v>
      </c>
      <c r="R36" s="41">
        <v>20241001</v>
      </c>
      <c r="S36" s="41" t="s">
        <v>51</v>
      </c>
      <c r="T36" s="72">
        <v>3644061</v>
      </c>
      <c r="U36" s="65">
        <v>366</v>
      </c>
    </row>
    <row r="37" spans="1:21">
      <c r="A37" s="35" t="str">
        <f t="shared" si="0"/>
        <v>1103001段階</v>
      </c>
      <c r="B37" s="63" t="s">
        <v>48</v>
      </c>
      <c r="C37" s="64" t="s">
        <v>54</v>
      </c>
      <c r="D37" s="63" t="s">
        <v>50</v>
      </c>
      <c r="E37" s="39">
        <v>0</v>
      </c>
      <c r="F37" s="39">
        <v>10</v>
      </c>
      <c r="G37" s="41">
        <v>20241001</v>
      </c>
      <c r="H37" s="41" t="s">
        <v>51</v>
      </c>
      <c r="I37" s="72">
        <v>1300</v>
      </c>
      <c r="J37" s="65">
        <v>0</v>
      </c>
      <c r="K37" s="40"/>
      <c r="L37" s="38" t="str">
        <f t="shared" si="1"/>
        <v>1103001段階</v>
      </c>
      <c r="M37" s="63" t="s">
        <v>48</v>
      </c>
      <c r="N37" s="64" t="s">
        <v>54</v>
      </c>
      <c r="O37" s="63" t="s">
        <v>50</v>
      </c>
      <c r="P37" s="39">
        <v>0</v>
      </c>
      <c r="Q37" s="39">
        <v>10</v>
      </c>
      <c r="R37" s="41">
        <v>20241001</v>
      </c>
      <c r="S37" s="41" t="s">
        <v>51</v>
      </c>
      <c r="T37" s="72">
        <v>1300</v>
      </c>
      <c r="U37" s="65">
        <v>0</v>
      </c>
    </row>
    <row r="38" spans="1:21">
      <c r="A38" s="35" t="str">
        <f t="shared" si="0"/>
        <v>1103002段階</v>
      </c>
      <c r="B38" s="63" t="s">
        <v>48</v>
      </c>
      <c r="C38" s="64" t="s">
        <v>54</v>
      </c>
      <c r="D38" s="63" t="s">
        <v>50</v>
      </c>
      <c r="E38" s="39">
        <v>11</v>
      </c>
      <c r="F38" s="39">
        <v>15</v>
      </c>
      <c r="G38" s="41">
        <v>20241001</v>
      </c>
      <c r="H38" s="41" t="s">
        <v>51</v>
      </c>
      <c r="I38" s="72">
        <v>1300</v>
      </c>
      <c r="J38" s="65">
        <v>153</v>
      </c>
      <c r="K38" s="40"/>
      <c r="L38" s="38" t="str">
        <f t="shared" si="1"/>
        <v>1103002段階</v>
      </c>
      <c r="M38" s="63" t="s">
        <v>48</v>
      </c>
      <c r="N38" s="64" t="s">
        <v>54</v>
      </c>
      <c r="O38" s="63" t="s">
        <v>50</v>
      </c>
      <c r="P38" s="39">
        <v>11</v>
      </c>
      <c r="Q38" s="39">
        <v>15</v>
      </c>
      <c r="R38" s="41">
        <v>20241001</v>
      </c>
      <c r="S38" s="41" t="s">
        <v>51</v>
      </c>
      <c r="T38" s="72">
        <v>1300</v>
      </c>
      <c r="U38" s="65">
        <v>153</v>
      </c>
    </row>
    <row r="39" spans="1:21">
      <c r="A39" s="35" t="str">
        <f t="shared" si="0"/>
        <v>1103003段階</v>
      </c>
      <c r="B39" s="63" t="s">
        <v>48</v>
      </c>
      <c r="C39" s="64" t="s">
        <v>54</v>
      </c>
      <c r="D39" s="63" t="s">
        <v>50</v>
      </c>
      <c r="E39" s="39">
        <v>16</v>
      </c>
      <c r="F39" s="39">
        <v>20</v>
      </c>
      <c r="G39" s="41">
        <v>20241001</v>
      </c>
      <c r="H39" s="41" t="s">
        <v>51</v>
      </c>
      <c r="I39" s="72">
        <v>2065</v>
      </c>
      <c r="J39" s="65">
        <v>164</v>
      </c>
      <c r="K39" s="40"/>
      <c r="L39" s="38" t="str">
        <f t="shared" si="1"/>
        <v>1103003段階</v>
      </c>
      <c r="M39" s="63" t="s">
        <v>48</v>
      </c>
      <c r="N39" s="64" t="s">
        <v>54</v>
      </c>
      <c r="O39" s="63" t="s">
        <v>50</v>
      </c>
      <c r="P39" s="39">
        <v>16</v>
      </c>
      <c r="Q39" s="39">
        <v>20</v>
      </c>
      <c r="R39" s="41">
        <v>20241001</v>
      </c>
      <c r="S39" s="41" t="s">
        <v>51</v>
      </c>
      <c r="T39" s="72">
        <v>2065</v>
      </c>
      <c r="U39" s="65">
        <v>164</v>
      </c>
    </row>
    <row r="40" spans="1:21">
      <c r="A40" s="35" t="str">
        <f t="shared" si="0"/>
        <v>1103004段階</v>
      </c>
      <c r="B40" s="63" t="s">
        <v>48</v>
      </c>
      <c r="C40" s="64" t="s">
        <v>54</v>
      </c>
      <c r="D40" s="63" t="s">
        <v>50</v>
      </c>
      <c r="E40" s="41">
        <v>21</v>
      </c>
      <c r="F40" s="39">
        <v>30</v>
      </c>
      <c r="G40" s="41">
        <v>20241001</v>
      </c>
      <c r="H40" s="41" t="s">
        <v>51</v>
      </c>
      <c r="I40" s="72">
        <v>2885</v>
      </c>
      <c r="J40" s="41">
        <v>220</v>
      </c>
      <c r="K40" s="40"/>
      <c r="L40" s="38" t="str">
        <f t="shared" si="1"/>
        <v>1103004段階</v>
      </c>
      <c r="M40" s="63" t="s">
        <v>48</v>
      </c>
      <c r="N40" s="64" t="s">
        <v>54</v>
      </c>
      <c r="O40" s="63" t="s">
        <v>50</v>
      </c>
      <c r="P40" s="41">
        <v>21</v>
      </c>
      <c r="Q40" s="39">
        <v>30</v>
      </c>
      <c r="R40" s="41">
        <v>20241001</v>
      </c>
      <c r="S40" s="41" t="s">
        <v>51</v>
      </c>
      <c r="T40" s="72">
        <v>2885</v>
      </c>
      <c r="U40" s="41">
        <v>220</v>
      </c>
    </row>
    <row r="41" spans="1:21">
      <c r="A41" s="35" t="str">
        <f t="shared" si="0"/>
        <v>1103005段階</v>
      </c>
      <c r="B41" s="63" t="s">
        <v>48</v>
      </c>
      <c r="C41" s="64" t="s">
        <v>54</v>
      </c>
      <c r="D41" s="63" t="s">
        <v>50</v>
      </c>
      <c r="E41" s="39">
        <v>31</v>
      </c>
      <c r="F41" s="39">
        <v>50</v>
      </c>
      <c r="G41" s="41">
        <v>20241001</v>
      </c>
      <c r="H41" s="41" t="s">
        <v>51</v>
      </c>
      <c r="I41" s="72">
        <v>5085</v>
      </c>
      <c r="J41" s="65">
        <v>285</v>
      </c>
      <c r="L41" s="38" t="str">
        <f t="shared" si="1"/>
        <v>1103005段階</v>
      </c>
      <c r="M41" s="63" t="s">
        <v>48</v>
      </c>
      <c r="N41" s="64" t="s">
        <v>54</v>
      </c>
      <c r="O41" s="63" t="s">
        <v>50</v>
      </c>
      <c r="P41" s="39">
        <v>31</v>
      </c>
      <c r="Q41" s="39">
        <v>50</v>
      </c>
      <c r="R41" s="41">
        <v>20241001</v>
      </c>
      <c r="S41" s="41" t="s">
        <v>51</v>
      </c>
      <c r="T41" s="72">
        <v>5085</v>
      </c>
      <c r="U41" s="65">
        <v>285</v>
      </c>
    </row>
    <row r="42" spans="1:21">
      <c r="A42" s="35" t="str">
        <f t="shared" si="0"/>
        <v>1103006段階</v>
      </c>
      <c r="B42" s="63" t="s">
        <v>48</v>
      </c>
      <c r="C42" s="64" t="s">
        <v>54</v>
      </c>
      <c r="D42" s="63" t="s">
        <v>50</v>
      </c>
      <c r="E42" s="39">
        <v>51</v>
      </c>
      <c r="F42" s="39">
        <v>100</v>
      </c>
      <c r="G42" s="41">
        <v>20241001</v>
      </c>
      <c r="H42" s="41" t="s">
        <v>51</v>
      </c>
      <c r="I42" s="72">
        <v>10785</v>
      </c>
      <c r="J42" s="65">
        <v>310</v>
      </c>
      <c r="L42" s="38" t="str">
        <f t="shared" si="1"/>
        <v>1103006段階</v>
      </c>
      <c r="M42" s="63" t="s">
        <v>48</v>
      </c>
      <c r="N42" s="64" t="s">
        <v>54</v>
      </c>
      <c r="O42" s="63" t="s">
        <v>50</v>
      </c>
      <c r="P42" s="39">
        <v>51</v>
      </c>
      <c r="Q42" s="39">
        <v>100</v>
      </c>
      <c r="R42" s="41">
        <v>20241001</v>
      </c>
      <c r="S42" s="41" t="s">
        <v>51</v>
      </c>
      <c r="T42" s="72">
        <v>10785</v>
      </c>
      <c r="U42" s="65">
        <v>310</v>
      </c>
    </row>
    <row r="43" spans="1:21">
      <c r="A43" s="35" t="str">
        <f t="shared" si="0"/>
        <v>1103007段階</v>
      </c>
      <c r="B43" s="63" t="s">
        <v>48</v>
      </c>
      <c r="C43" s="64" t="s">
        <v>54</v>
      </c>
      <c r="D43" s="63" t="s">
        <v>50</v>
      </c>
      <c r="E43" s="39">
        <v>101</v>
      </c>
      <c r="F43" s="39">
        <v>300</v>
      </c>
      <c r="G43" s="41">
        <v>20241001</v>
      </c>
      <c r="H43" s="41" t="s">
        <v>51</v>
      </c>
      <c r="I43" s="72">
        <v>26285</v>
      </c>
      <c r="J43" s="65">
        <v>338</v>
      </c>
      <c r="L43" s="38" t="str">
        <f t="shared" si="1"/>
        <v>1103007段階</v>
      </c>
      <c r="M43" s="63" t="s">
        <v>48</v>
      </c>
      <c r="N43" s="64" t="s">
        <v>54</v>
      </c>
      <c r="O43" s="63" t="s">
        <v>50</v>
      </c>
      <c r="P43" s="39">
        <v>101</v>
      </c>
      <c r="Q43" s="39">
        <v>300</v>
      </c>
      <c r="R43" s="41">
        <v>20241001</v>
      </c>
      <c r="S43" s="41" t="s">
        <v>51</v>
      </c>
      <c r="T43" s="72">
        <v>26285</v>
      </c>
      <c r="U43" s="65">
        <v>338</v>
      </c>
    </row>
    <row r="44" spans="1:21">
      <c r="A44" s="35" t="str">
        <f t="shared" si="0"/>
        <v>1103008段階</v>
      </c>
      <c r="B44" s="63" t="s">
        <v>48</v>
      </c>
      <c r="C44" s="64" t="s">
        <v>54</v>
      </c>
      <c r="D44" s="63" t="s">
        <v>50</v>
      </c>
      <c r="E44" s="39">
        <v>301</v>
      </c>
      <c r="F44" s="39">
        <v>1000</v>
      </c>
      <c r="G44" s="41">
        <v>20241001</v>
      </c>
      <c r="H44" s="41" t="s">
        <v>51</v>
      </c>
      <c r="I44" s="72">
        <v>93885</v>
      </c>
      <c r="J44" s="65">
        <v>366</v>
      </c>
      <c r="L44" s="38" t="str">
        <f t="shared" si="1"/>
        <v>1103008段階</v>
      </c>
      <c r="M44" s="63" t="s">
        <v>48</v>
      </c>
      <c r="N44" s="64" t="s">
        <v>54</v>
      </c>
      <c r="O44" s="63" t="s">
        <v>50</v>
      </c>
      <c r="P44" s="39">
        <v>301</v>
      </c>
      <c r="Q44" s="39">
        <v>1000</v>
      </c>
      <c r="R44" s="41">
        <v>20241001</v>
      </c>
      <c r="S44" s="41" t="s">
        <v>51</v>
      </c>
      <c r="T44" s="72">
        <v>93885</v>
      </c>
      <c r="U44" s="65">
        <v>366</v>
      </c>
    </row>
    <row r="45" spans="1:21">
      <c r="A45" s="35" t="str">
        <f t="shared" si="0"/>
        <v>1103009段階</v>
      </c>
      <c r="B45" s="63" t="s">
        <v>48</v>
      </c>
      <c r="C45" s="64" t="s">
        <v>54</v>
      </c>
      <c r="D45" s="63" t="s">
        <v>50</v>
      </c>
      <c r="E45" s="39">
        <v>1001</v>
      </c>
      <c r="F45" s="39">
        <v>10000</v>
      </c>
      <c r="G45" s="41">
        <v>20241001</v>
      </c>
      <c r="H45" s="41" t="s">
        <v>51</v>
      </c>
      <c r="I45" s="72">
        <v>350085</v>
      </c>
      <c r="J45" s="65">
        <v>366</v>
      </c>
      <c r="L45" s="38" t="str">
        <f t="shared" si="1"/>
        <v>1103009段階</v>
      </c>
      <c r="M45" s="63" t="s">
        <v>48</v>
      </c>
      <c r="N45" s="64" t="s">
        <v>54</v>
      </c>
      <c r="O45" s="63" t="s">
        <v>50</v>
      </c>
      <c r="P45" s="39">
        <v>1001</v>
      </c>
      <c r="Q45" s="39">
        <v>10000</v>
      </c>
      <c r="R45" s="41">
        <v>20241001</v>
      </c>
      <c r="S45" s="41" t="s">
        <v>51</v>
      </c>
      <c r="T45" s="72">
        <v>350085</v>
      </c>
      <c r="U45" s="65">
        <v>366</v>
      </c>
    </row>
    <row r="46" spans="1:21">
      <c r="A46" s="35" t="str">
        <f t="shared" si="0"/>
        <v>1103010段階</v>
      </c>
      <c r="B46" s="63" t="s">
        <v>48</v>
      </c>
      <c r="C46" s="64" t="s">
        <v>54</v>
      </c>
      <c r="D46" s="63" t="s">
        <v>50</v>
      </c>
      <c r="E46" s="41">
        <v>10001</v>
      </c>
      <c r="F46" s="39">
        <v>9999999</v>
      </c>
      <c r="G46" s="41">
        <v>20241001</v>
      </c>
      <c r="H46" s="41" t="s">
        <v>51</v>
      </c>
      <c r="I46" s="72">
        <v>93885</v>
      </c>
      <c r="J46" s="41">
        <v>366</v>
      </c>
      <c r="L46" s="38" t="str">
        <f t="shared" si="1"/>
        <v>1103010段階</v>
      </c>
      <c r="M46" s="63" t="s">
        <v>48</v>
      </c>
      <c r="N46" s="64" t="s">
        <v>54</v>
      </c>
      <c r="O46" s="63" t="s">
        <v>50</v>
      </c>
      <c r="P46" s="41">
        <v>10001</v>
      </c>
      <c r="Q46" s="39">
        <v>9999999</v>
      </c>
      <c r="R46" s="41">
        <v>20241001</v>
      </c>
      <c r="S46" s="41" t="s">
        <v>51</v>
      </c>
      <c r="T46" s="72">
        <v>93885</v>
      </c>
      <c r="U46" s="41">
        <v>366</v>
      </c>
    </row>
    <row r="47" spans="1:21">
      <c r="A47" s="35" t="str">
        <f t="shared" si="0"/>
        <v>1104001段階</v>
      </c>
      <c r="B47" s="63" t="s">
        <v>48</v>
      </c>
      <c r="C47" s="64" t="s">
        <v>55</v>
      </c>
      <c r="D47" s="63" t="s">
        <v>50</v>
      </c>
      <c r="E47" s="39">
        <v>0</v>
      </c>
      <c r="F47" s="39">
        <v>30</v>
      </c>
      <c r="G47" s="41">
        <v>20241001</v>
      </c>
      <c r="H47" s="41" t="s">
        <v>51</v>
      </c>
      <c r="I47" s="72">
        <v>6000</v>
      </c>
      <c r="J47" s="65">
        <v>0</v>
      </c>
      <c r="L47" s="38" t="str">
        <f t="shared" si="1"/>
        <v>1104001段階</v>
      </c>
      <c r="M47" s="63" t="s">
        <v>48</v>
      </c>
      <c r="N47" s="64" t="s">
        <v>55</v>
      </c>
      <c r="O47" s="63" t="s">
        <v>50</v>
      </c>
      <c r="P47" s="39">
        <v>0</v>
      </c>
      <c r="Q47" s="39">
        <v>30</v>
      </c>
      <c r="R47" s="41">
        <v>20241001</v>
      </c>
      <c r="S47" s="41" t="s">
        <v>51</v>
      </c>
      <c r="T47" s="72">
        <v>6000</v>
      </c>
      <c r="U47" s="65">
        <v>0</v>
      </c>
    </row>
    <row r="48" spans="1:21">
      <c r="A48" s="35" t="str">
        <f t="shared" si="0"/>
        <v>1104002段階</v>
      </c>
      <c r="B48" s="63" t="s">
        <v>48</v>
      </c>
      <c r="C48" s="64" t="s">
        <v>55</v>
      </c>
      <c r="D48" s="63" t="s">
        <v>50</v>
      </c>
      <c r="E48" s="39">
        <v>31</v>
      </c>
      <c r="F48" s="39">
        <v>50</v>
      </c>
      <c r="G48" s="41">
        <v>20241001</v>
      </c>
      <c r="H48" s="41" t="s">
        <v>51</v>
      </c>
      <c r="I48" s="72">
        <v>6000</v>
      </c>
      <c r="J48" s="65">
        <v>285</v>
      </c>
      <c r="L48" s="38" t="str">
        <f t="shared" si="1"/>
        <v>1104002段階</v>
      </c>
      <c r="M48" s="63" t="s">
        <v>48</v>
      </c>
      <c r="N48" s="64" t="s">
        <v>55</v>
      </c>
      <c r="O48" s="63" t="s">
        <v>50</v>
      </c>
      <c r="P48" s="39">
        <v>31</v>
      </c>
      <c r="Q48" s="39">
        <v>50</v>
      </c>
      <c r="R48" s="41">
        <v>20241001</v>
      </c>
      <c r="S48" s="41" t="s">
        <v>51</v>
      </c>
      <c r="T48" s="72">
        <v>6000</v>
      </c>
      <c r="U48" s="65">
        <v>285</v>
      </c>
    </row>
    <row r="49" spans="1:21">
      <c r="A49" s="35" t="str">
        <f t="shared" si="0"/>
        <v>1104003段階</v>
      </c>
      <c r="B49" s="63" t="s">
        <v>48</v>
      </c>
      <c r="C49" s="64" t="s">
        <v>55</v>
      </c>
      <c r="D49" s="63" t="s">
        <v>50</v>
      </c>
      <c r="E49" s="39">
        <v>51</v>
      </c>
      <c r="F49" s="39">
        <v>100</v>
      </c>
      <c r="G49" s="41">
        <v>20241001</v>
      </c>
      <c r="H49" s="41" t="s">
        <v>51</v>
      </c>
      <c r="I49" s="72">
        <v>11700</v>
      </c>
      <c r="J49" s="65">
        <v>310</v>
      </c>
      <c r="L49" s="38" t="str">
        <f t="shared" si="1"/>
        <v>1104003段階</v>
      </c>
      <c r="M49" s="63" t="s">
        <v>48</v>
      </c>
      <c r="N49" s="64" t="s">
        <v>55</v>
      </c>
      <c r="O49" s="63" t="s">
        <v>50</v>
      </c>
      <c r="P49" s="39">
        <v>51</v>
      </c>
      <c r="Q49" s="39">
        <v>100</v>
      </c>
      <c r="R49" s="41">
        <v>20241001</v>
      </c>
      <c r="S49" s="41" t="s">
        <v>51</v>
      </c>
      <c r="T49" s="72">
        <v>11700</v>
      </c>
      <c r="U49" s="65">
        <v>310</v>
      </c>
    </row>
    <row r="50" spans="1:21">
      <c r="A50" s="35" t="str">
        <f t="shared" si="0"/>
        <v>1104004段階</v>
      </c>
      <c r="B50" s="63" t="s">
        <v>48</v>
      </c>
      <c r="C50" s="64" t="s">
        <v>55</v>
      </c>
      <c r="D50" s="63" t="s">
        <v>50</v>
      </c>
      <c r="E50" s="39">
        <v>101</v>
      </c>
      <c r="F50" s="39">
        <v>300</v>
      </c>
      <c r="G50" s="41">
        <v>20241001</v>
      </c>
      <c r="H50" s="41" t="s">
        <v>51</v>
      </c>
      <c r="I50" s="72">
        <v>27200</v>
      </c>
      <c r="J50" s="65">
        <v>338</v>
      </c>
      <c r="L50" s="38" t="str">
        <f t="shared" si="1"/>
        <v>1104004段階</v>
      </c>
      <c r="M50" s="63" t="s">
        <v>48</v>
      </c>
      <c r="N50" s="64" t="s">
        <v>55</v>
      </c>
      <c r="O50" s="63" t="s">
        <v>50</v>
      </c>
      <c r="P50" s="39">
        <v>101</v>
      </c>
      <c r="Q50" s="39">
        <v>300</v>
      </c>
      <c r="R50" s="41">
        <v>20241001</v>
      </c>
      <c r="S50" s="41" t="s">
        <v>51</v>
      </c>
      <c r="T50" s="72">
        <v>27200</v>
      </c>
      <c r="U50" s="65">
        <v>338</v>
      </c>
    </row>
    <row r="51" spans="1:21">
      <c r="A51" s="35" t="str">
        <f t="shared" si="0"/>
        <v>1104005段階</v>
      </c>
      <c r="B51" s="63" t="s">
        <v>48</v>
      </c>
      <c r="C51" s="64" t="s">
        <v>55</v>
      </c>
      <c r="D51" s="63" t="s">
        <v>50</v>
      </c>
      <c r="E51" s="39">
        <v>301</v>
      </c>
      <c r="F51" s="39">
        <v>1000</v>
      </c>
      <c r="G51" s="41">
        <v>20241001</v>
      </c>
      <c r="H51" s="41" t="s">
        <v>51</v>
      </c>
      <c r="I51" s="72">
        <v>94800</v>
      </c>
      <c r="J51" s="65">
        <v>366</v>
      </c>
      <c r="L51" s="38" t="str">
        <f t="shared" si="1"/>
        <v>1104005段階</v>
      </c>
      <c r="M51" s="63" t="s">
        <v>48</v>
      </c>
      <c r="N51" s="64" t="s">
        <v>55</v>
      </c>
      <c r="O51" s="63" t="s">
        <v>50</v>
      </c>
      <c r="P51" s="39">
        <v>301</v>
      </c>
      <c r="Q51" s="39">
        <v>1000</v>
      </c>
      <c r="R51" s="41">
        <v>20241001</v>
      </c>
      <c r="S51" s="41" t="s">
        <v>51</v>
      </c>
      <c r="T51" s="72">
        <v>94800</v>
      </c>
      <c r="U51" s="65">
        <v>366</v>
      </c>
    </row>
    <row r="52" spans="1:21">
      <c r="A52" s="35" t="str">
        <f t="shared" si="0"/>
        <v>1104006段階</v>
      </c>
      <c r="B52" s="63" t="s">
        <v>48</v>
      </c>
      <c r="C52" s="64" t="s">
        <v>55</v>
      </c>
      <c r="D52" s="63" t="s">
        <v>50</v>
      </c>
      <c r="E52" s="41">
        <v>1001</v>
      </c>
      <c r="F52" s="39">
        <v>10000</v>
      </c>
      <c r="G52" s="41">
        <v>20241001</v>
      </c>
      <c r="H52" s="41" t="s">
        <v>51</v>
      </c>
      <c r="I52" s="72">
        <v>351000</v>
      </c>
      <c r="J52" s="41">
        <v>366</v>
      </c>
      <c r="L52" s="38" t="str">
        <f t="shared" si="1"/>
        <v>1104006段階</v>
      </c>
      <c r="M52" s="63" t="s">
        <v>48</v>
      </c>
      <c r="N52" s="64" t="s">
        <v>55</v>
      </c>
      <c r="O52" s="63" t="s">
        <v>50</v>
      </c>
      <c r="P52" s="41">
        <v>1001</v>
      </c>
      <c r="Q52" s="39">
        <v>10000</v>
      </c>
      <c r="R52" s="41">
        <v>20241001</v>
      </c>
      <c r="S52" s="41" t="s">
        <v>51</v>
      </c>
      <c r="T52" s="72">
        <v>351000</v>
      </c>
      <c r="U52" s="41">
        <v>366</v>
      </c>
    </row>
    <row r="53" spans="1:21">
      <c r="A53" s="35" t="str">
        <f t="shared" si="0"/>
        <v>1104007段階</v>
      </c>
      <c r="B53" s="63" t="s">
        <v>48</v>
      </c>
      <c r="C53" s="64" t="s">
        <v>55</v>
      </c>
      <c r="D53" s="63" t="s">
        <v>50</v>
      </c>
      <c r="E53" s="39">
        <v>10001</v>
      </c>
      <c r="F53" s="39">
        <v>9999999</v>
      </c>
      <c r="G53" s="41">
        <v>20241001</v>
      </c>
      <c r="H53" s="41" t="s">
        <v>51</v>
      </c>
      <c r="I53" s="72">
        <v>3645000</v>
      </c>
      <c r="J53" s="65">
        <v>366</v>
      </c>
      <c r="L53" s="38" t="str">
        <f t="shared" si="1"/>
        <v>1104007段階</v>
      </c>
      <c r="M53" s="63" t="s">
        <v>48</v>
      </c>
      <c r="N53" s="64" t="s">
        <v>55</v>
      </c>
      <c r="O53" s="63" t="s">
        <v>50</v>
      </c>
      <c r="P53" s="39">
        <v>10001</v>
      </c>
      <c r="Q53" s="39">
        <v>9999999</v>
      </c>
      <c r="R53" s="41">
        <v>20241001</v>
      </c>
      <c r="S53" s="41" t="s">
        <v>51</v>
      </c>
      <c r="T53" s="72">
        <v>3645000</v>
      </c>
      <c r="U53" s="65">
        <v>366</v>
      </c>
    </row>
    <row r="54" spans="1:21">
      <c r="A54" s="35" t="str">
        <f t="shared" si="0"/>
        <v>1105001段階</v>
      </c>
      <c r="B54" s="63" t="s">
        <v>48</v>
      </c>
      <c r="C54" s="64" t="s">
        <v>56</v>
      </c>
      <c r="D54" s="63" t="s">
        <v>50</v>
      </c>
      <c r="E54" s="39">
        <v>0</v>
      </c>
      <c r="F54" s="39">
        <v>50</v>
      </c>
      <c r="G54" s="41">
        <v>20241001</v>
      </c>
      <c r="H54" s="41" t="s">
        <v>51</v>
      </c>
      <c r="I54" s="72">
        <v>11500</v>
      </c>
      <c r="J54" s="65">
        <v>0</v>
      </c>
      <c r="L54" s="38" t="str">
        <f t="shared" si="1"/>
        <v>1105001段階</v>
      </c>
      <c r="M54" s="63" t="s">
        <v>48</v>
      </c>
      <c r="N54" s="64" t="s">
        <v>56</v>
      </c>
      <c r="O54" s="63" t="s">
        <v>50</v>
      </c>
      <c r="P54" s="39">
        <v>0</v>
      </c>
      <c r="Q54" s="39">
        <v>50</v>
      </c>
      <c r="R54" s="41">
        <v>20241001</v>
      </c>
      <c r="S54" s="41" t="s">
        <v>51</v>
      </c>
      <c r="T54" s="72">
        <v>11500</v>
      </c>
      <c r="U54" s="65">
        <v>0</v>
      </c>
    </row>
    <row r="55" spans="1:21">
      <c r="A55" s="35" t="str">
        <f t="shared" si="0"/>
        <v>1105002段階</v>
      </c>
      <c r="B55" s="63" t="s">
        <v>48</v>
      </c>
      <c r="C55" s="64" t="s">
        <v>56</v>
      </c>
      <c r="D55" s="63" t="s">
        <v>50</v>
      </c>
      <c r="E55" s="39">
        <v>51</v>
      </c>
      <c r="F55" s="39">
        <v>100</v>
      </c>
      <c r="G55" s="41">
        <v>20241001</v>
      </c>
      <c r="H55" s="41" t="s">
        <v>51</v>
      </c>
      <c r="I55" s="72">
        <v>11500</v>
      </c>
      <c r="J55" s="65">
        <v>310</v>
      </c>
      <c r="L55" s="38" t="str">
        <f t="shared" si="1"/>
        <v>1105002段階</v>
      </c>
      <c r="M55" s="63" t="s">
        <v>48</v>
      </c>
      <c r="N55" s="64" t="s">
        <v>56</v>
      </c>
      <c r="O55" s="63" t="s">
        <v>50</v>
      </c>
      <c r="P55" s="39">
        <v>51</v>
      </c>
      <c r="Q55" s="39">
        <v>100</v>
      </c>
      <c r="R55" s="41">
        <v>20241001</v>
      </c>
      <c r="S55" s="41" t="s">
        <v>51</v>
      </c>
      <c r="T55" s="72">
        <v>11500</v>
      </c>
      <c r="U55" s="65">
        <v>310</v>
      </c>
    </row>
    <row r="56" spans="1:21">
      <c r="A56" s="35" t="str">
        <f t="shared" si="0"/>
        <v>1105003段階</v>
      </c>
      <c r="B56" s="63" t="s">
        <v>48</v>
      </c>
      <c r="C56" s="64" t="s">
        <v>56</v>
      </c>
      <c r="D56" s="63" t="s">
        <v>50</v>
      </c>
      <c r="E56" s="39">
        <v>101</v>
      </c>
      <c r="F56" s="39">
        <v>300</v>
      </c>
      <c r="G56" s="41">
        <v>20241001</v>
      </c>
      <c r="H56" s="41" t="s">
        <v>51</v>
      </c>
      <c r="I56" s="72">
        <v>27000</v>
      </c>
      <c r="J56" s="65">
        <v>338</v>
      </c>
      <c r="L56" s="38" t="str">
        <f t="shared" si="1"/>
        <v>1105003段階</v>
      </c>
      <c r="M56" s="63" t="s">
        <v>48</v>
      </c>
      <c r="N56" s="64" t="s">
        <v>56</v>
      </c>
      <c r="O56" s="63" t="s">
        <v>50</v>
      </c>
      <c r="P56" s="39">
        <v>101</v>
      </c>
      <c r="Q56" s="39">
        <v>300</v>
      </c>
      <c r="R56" s="41">
        <v>20241001</v>
      </c>
      <c r="S56" s="41" t="s">
        <v>51</v>
      </c>
      <c r="T56" s="72">
        <v>27000</v>
      </c>
      <c r="U56" s="65">
        <v>338</v>
      </c>
    </row>
    <row r="57" spans="1:21">
      <c r="A57" s="35" t="str">
        <f t="shared" si="0"/>
        <v>1105004段階</v>
      </c>
      <c r="B57" s="63" t="s">
        <v>48</v>
      </c>
      <c r="C57" s="64" t="s">
        <v>56</v>
      </c>
      <c r="D57" s="63" t="s">
        <v>50</v>
      </c>
      <c r="E57" s="39">
        <v>301</v>
      </c>
      <c r="F57" s="39">
        <v>1000</v>
      </c>
      <c r="G57" s="41">
        <v>20241001</v>
      </c>
      <c r="H57" s="41" t="s">
        <v>51</v>
      </c>
      <c r="I57" s="72">
        <v>94600</v>
      </c>
      <c r="J57" s="65">
        <v>366</v>
      </c>
      <c r="L57" s="38" t="str">
        <f t="shared" si="1"/>
        <v>1105004段階</v>
      </c>
      <c r="M57" s="63" t="s">
        <v>48</v>
      </c>
      <c r="N57" s="64" t="s">
        <v>56</v>
      </c>
      <c r="O57" s="63" t="s">
        <v>50</v>
      </c>
      <c r="P57" s="39">
        <v>301</v>
      </c>
      <c r="Q57" s="39">
        <v>1000</v>
      </c>
      <c r="R57" s="41">
        <v>20241001</v>
      </c>
      <c r="S57" s="41" t="s">
        <v>51</v>
      </c>
      <c r="T57" s="72">
        <v>94600</v>
      </c>
      <c r="U57" s="65">
        <v>366</v>
      </c>
    </row>
    <row r="58" spans="1:21">
      <c r="A58" s="35" t="str">
        <f t="shared" si="0"/>
        <v>1105005段階</v>
      </c>
      <c r="B58" s="63" t="s">
        <v>48</v>
      </c>
      <c r="C58" s="64" t="s">
        <v>56</v>
      </c>
      <c r="D58" s="63" t="s">
        <v>50</v>
      </c>
      <c r="E58" s="41">
        <v>1001</v>
      </c>
      <c r="F58" s="39">
        <v>10000</v>
      </c>
      <c r="G58" s="41">
        <v>20241001</v>
      </c>
      <c r="H58" s="41" t="s">
        <v>51</v>
      </c>
      <c r="I58" s="72">
        <v>350800</v>
      </c>
      <c r="J58" s="41">
        <v>366</v>
      </c>
      <c r="L58" s="38" t="str">
        <f t="shared" si="1"/>
        <v>1105005段階</v>
      </c>
      <c r="M58" s="63" t="s">
        <v>48</v>
      </c>
      <c r="N58" s="64" t="s">
        <v>56</v>
      </c>
      <c r="O58" s="63" t="s">
        <v>50</v>
      </c>
      <c r="P58" s="41">
        <v>1001</v>
      </c>
      <c r="Q58" s="39">
        <v>10000</v>
      </c>
      <c r="R58" s="41">
        <v>20241001</v>
      </c>
      <c r="S58" s="41" t="s">
        <v>51</v>
      </c>
      <c r="T58" s="72">
        <v>350800</v>
      </c>
      <c r="U58" s="41">
        <v>366</v>
      </c>
    </row>
    <row r="59" spans="1:21">
      <c r="A59" s="35" t="str">
        <f t="shared" si="0"/>
        <v>1105006段階</v>
      </c>
      <c r="B59" s="63" t="s">
        <v>48</v>
      </c>
      <c r="C59" s="64" t="s">
        <v>56</v>
      </c>
      <c r="D59" s="63" t="s">
        <v>50</v>
      </c>
      <c r="E59" s="39">
        <v>10001</v>
      </c>
      <c r="F59" s="39">
        <v>9999999</v>
      </c>
      <c r="G59" s="41">
        <v>20241001</v>
      </c>
      <c r="H59" s="41" t="s">
        <v>51</v>
      </c>
      <c r="I59" s="72">
        <v>3644800</v>
      </c>
      <c r="J59" s="65">
        <v>366</v>
      </c>
      <c r="L59" s="38" t="str">
        <f t="shared" si="1"/>
        <v>1105006段階</v>
      </c>
      <c r="M59" s="63" t="s">
        <v>48</v>
      </c>
      <c r="N59" s="64" t="s">
        <v>56</v>
      </c>
      <c r="O59" s="63" t="s">
        <v>50</v>
      </c>
      <c r="P59" s="39">
        <v>10001</v>
      </c>
      <c r="Q59" s="39">
        <v>9999999</v>
      </c>
      <c r="R59" s="41">
        <v>20241001</v>
      </c>
      <c r="S59" s="41" t="s">
        <v>51</v>
      </c>
      <c r="T59" s="72">
        <v>3644800</v>
      </c>
      <c r="U59" s="65">
        <v>366</v>
      </c>
    </row>
    <row r="60" spans="1:21">
      <c r="A60" s="35" t="str">
        <f t="shared" si="0"/>
        <v>1107501段階</v>
      </c>
      <c r="B60" s="63" t="s">
        <v>48</v>
      </c>
      <c r="C60" s="64" t="s">
        <v>57</v>
      </c>
      <c r="D60" s="63" t="s">
        <v>50</v>
      </c>
      <c r="E60" s="39">
        <v>0</v>
      </c>
      <c r="F60" s="39">
        <v>100</v>
      </c>
      <c r="G60" s="41">
        <v>20241001</v>
      </c>
      <c r="H60" s="41" t="s">
        <v>51</v>
      </c>
      <c r="I60" s="72">
        <v>27010</v>
      </c>
      <c r="J60" s="65">
        <v>0</v>
      </c>
      <c r="L60" s="38" t="str">
        <f t="shared" si="1"/>
        <v>1107501段階</v>
      </c>
      <c r="M60" s="63" t="s">
        <v>48</v>
      </c>
      <c r="N60" s="64" t="s">
        <v>57</v>
      </c>
      <c r="O60" s="63" t="s">
        <v>50</v>
      </c>
      <c r="P60" s="39">
        <v>0</v>
      </c>
      <c r="Q60" s="39">
        <v>100</v>
      </c>
      <c r="R60" s="41">
        <v>20241001</v>
      </c>
      <c r="S60" s="41" t="s">
        <v>51</v>
      </c>
      <c r="T60" s="72">
        <v>27010</v>
      </c>
      <c r="U60" s="65">
        <v>0</v>
      </c>
    </row>
    <row r="61" spans="1:21">
      <c r="A61" s="35" t="str">
        <f t="shared" si="0"/>
        <v>1107502段階</v>
      </c>
      <c r="B61" s="63" t="s">
        <v>48</v>
      </c>
      <c r="C61" s="64" t="s">
        <v>57</v>
      </c>
      <c r="D61" s="63" t="s">
        <v>50</v>
      </c>
      <c r="E61" s="39">
        <v>101</v>
      </c>
      <c r="F61" s="39">
        <v>300</v>
      </c>
      <c r="G61" s="41">
        <v>20241001</v>
      </c>
      <c r="H61" s="41" t="s">
        <v>51</v>
      </c>
      <c r="I61" s="72">
        <v>27010</v>
      </c>
      <c r="J61" s="65">
        <v>338</v>
      </c>
      <c r="L61" s="38" t="str">
        <f t="shared" si="1"/>
        <v>1107502段階</v>
      </c>
      <c r="M61" s="63" t="s">
        <v>48</v>
      </c>
      <c r="N61" s="64" t="s">
        <v>57</v>
      </c>
      <c r="O61" s="63" t="s">
        <v>50</v>
      </c>
      <c r="P61" s="39">
        <v>101</v>
      </c>
      <c r="Q61" s="39">
        <v>300</v>
      </c>
      <c r="R61" s="41">
        <v>20241001</v>
      </c>
      <c r="S61" s="41" t="s">
        <v>51</v>
      </c>
      <c r="T61" s="72">
        <v>27010</v>
      </c>
      <c r="U61" s="65">
        <v>338</v>
      </c>
    </row>
    <row r="62" spans="1:21">
      <c r="A62" s="35" t="str">
        <f t="shared" si="0"/>
        <v>1107503段階</v>
      </c>
      <c r="B62" s="63" t="s">
        <v>48</v>
      </c>
      <c r="C62" s="64" t="s">
        <v>57</v>
      </c>
      <c r="D62" s="63" t="s">
        <v>50</v>
      </c>
      <c r="E62" s="39">
        <v>301</v>
      </c>
      <c r="F62" s="39">
        <v>1000</v>
      </c>
      <c r="G62" s="41">
        <v>20241001</v>
      </c>
      <c r="H62" s="41" t="s">
        <v>51</v>
      </c>
      <c r="I62" s="72">
        <v>94610</v>
      </c>
      <c r="J62" s="65">
        <v>366</v>
      </c>
      <c r="L62" s="38" t="str">
        <f t="shared" si="1"/>
        <v>1107503段階</v>
      </c>
      <c r="M62" s="63" t="s">
        <v>48</v>
      </c>
      <c r="N62" s="64" t="s">
        <v>57</v>
      </c>
      <c r="O62" s="63" t="s">
        <v>50</v>
      </c>
      <c r="P62" s="39">
        <v>301</v>
      </c>
      <c r="Q62" s="39">
        <v>1000</v>
      </c>
      <c r="R62" s="41">
        <v>20241001</v>
      </c>
      <c r="S62" s="41" t="s">
        <v>51</v>
      </c>
      <c r="T62" s="72">
        <v>94610</v>
      </c>
      <c r="U62" s="65">
        <v>366</v>
      </c>
    </row>
    <row r="63" spans="1:21">
      <c r="A63" s="35" t="str">
        <f t="shared" si="0"/>
        <v>1107504段階</v>
      </c>
      <c r="B63" s="63" t="s">
        <v>48</v>
      </c>
      <c r="C63" s="64" t="s">
        <v>57</v>
      </c>
      <c r="D63" s="63" t="s">
        <v>50</v>
      </c>
      <c r="E63" s="39">
        <v>1001</v>
      </c>
      <c r="F63" s="39">
        <v>10000</v>
      </c>
      <c r="G63" s="41">
        <v>20241001</v>
      </c>
      <c r="H63" s="41" t="s">
        <v>51</v>
      </c>
      <c r="I63" s="72">
        <v>350810</v>
      </c>
      <c r="J63" s="65">
        <v>366</v>
      </c>
      <c r="L63" s="38" t="str">
        <f t="shared" si="1"/>
        <v>1107504段階</v>
      </c>
      <c r="M63" s="63" t="s">
        <v>48</v>
      </c>
      <c r="N63" s="64" t="s">
        <v>57</v>
      </c>
      <c r="O63" s="63" t="s">
        <v>50</v>
      </c>
      <c r="P63" s="39">
        <v>1001</v>
      </c>
      <c r="Q63" s="39">
        <v>10000</v>
      </c>
      <c r="R63" s="41">
        <v>20241001</v>
      </c>
      <c r="S63" s="41" t="s">
        <v>51</v>
      </c>
      <c r="T63" s="72">
        <v>350810</v>
      </c>
      <c r="U63" s="65">
        <v>366</v>
      </c>
    </row>
    <row r="64" spans="1:21">
      <c r="A64" s="35" t="str">
        <f t="shared" si="0"/>
        <v>1107505段階</v>
      </c>
      <c r="B64" s="63" t="s">
        <v>48</v>
      </c>
      <c r="C64" s="64" t="s">
        <v>57</v>
      </c>
      <c r="D64" s="63" t="s">
        <v>50</v>
      </c>
      <c r="E64" s="41">
        <v>10001</v>
      </c>
      <c r="F64" s="39">
        <v>9999999</v>
      </c>
      <c r="G64" s="41">
        <v>20241001</v>
      </c>
      <c r="H64" s="41" t="s">
        <v>51</v>
      </c>
      <c r="I64" s="72">
        <v>3644810</v>
      </c>
      <c r="J64" s="41">
        <v>366</v>
      </c>
      <c r="L64" s="38" t="str">
        <f t="shared" si="1"/>
        <v>1107505段階</v>
      </c>
      <c r="M64" s="63" t="s">
        <v>48</v>
      </c>
      <c r="N64" s="64" t="s">
        <v>57</v>
      </c>
      <c r="O64" s="63" t="s">
        <v>50</v>
      </c>
      <c r="P64" s="41">
        <v>10001</v>
      </c>
      <c r="Q64" s="39">
        <v>9999999</v>
      </c>
      <c r="R64" s="41">
        <v>20241001</v>
      </c>
      <c r="S64" s="41" t="s">
        <v>51</v>
      </c>
      <c r="T64" s="72">
        <v>3644810</v>
      </c>
      <c r="U64" s="41">
        <v>366</v>
      </c>
    </row>
    <row r="65" spans="1:21">
      <c r="A65" s="35" t="str">
        <f t="shared" si="0"/>
        <v>1110001段階</v>
      </c>
      <c r="B65" s="63" t="s">
        <v>48</v>
      </c>
      <c r="C65" s="64" t="s">
        <v>58</v>
      </c>
      <c r="D65" s="63" t="s">
        <v>50</v>
      </c>
      <c r="E65" s="39">
        <v>0</v>
      </c>
      <c r="F65" s="39">
        <v>150</v>
      </c>
      <c r="G65" s="41">
        <v>20241001</v>
      </c>
      <c r="H65" s="41" t="s">
        <v>51</v>
      </c>
      <c r="I65" s="72">
        <v>45030</v>
      </c>
      <c r="J65" s="65">
        <v>0</v>
      </c>
      <c r="L65" s="38" t="str">
        <f t="shared" si="1"/>
        <v>1110001段階</v>
      </c>
      <c r="M65" s="63" t="s">
        <v>48</v>
      </c>
      <c r="N65" s="64" t="s">
        <v>58</v>
      </c>
      <c r="O65" s="63" t="s">
        <v>50</v>
      </c>
      <c r="P65" s="39">
        <v>0</v>
      </c>
      <c r="Q65" s="39">
        <v>150</v>
      </c>
      <c r="R65" s="41">
        <v>20241001</v>
      </c>
      <c r="S65" s="41" t="s">
        <v>51</v>
      </c>
      <c r="T65" s="72">
        <v>45030</v>
      </c>
      <c r="U65" s="65">
        <v>0</v>
      </c>
    </row>
    <row r="66" spans="1:21">
      <c r="A66" s="35" t="str">
        <f t="shared" si="0"/>
        <v>1110002段階</v>
      </c>
      <c r="B66" s="63" t="s">
        <v>48</v>
      </c>
      <c r="C66" s="64" t="s">
        <v>58</v>
      </c>
      <c r="D66" s="63" t="s">
        <v>50</v>
      </c>
      <c r="E66" s="39">
        <v>151</v>
      </c>
      <c r="F66" s="39">
        <v>300</v>
      </c>
      <c r="G66" s="41">
        <v>20241001</v>
      </c>
      <c r="H66" s="41" t="s">
        <v>51</v>
      </c>
      <c r="I66" s="72">
        <v>45030</v>
      </c>
      <c r="J66" s="65">
        <v>338</v>
      </c>
      <c r="L66" s="38" t="str">
        <f t="shared" si="1"/>
        <v>1110002段階</v>
      </c>
      <c r="M66" s="63" t="s">
        <v>48</v>
      </c>
      <c r="N66" s="64" t="s">
        <v>58</v>
      </c>
      <c r="O66" s="63" t="s">
        <v>50</v>
      </c>
      <c r="P66" s="39">
        <v>151</v>
      </c>
      <c r="Q66" s="39">
        <v>300</v>
      </c>
      <c r="R66" s="41">
        <v>20241001</v>
      </c>
      <c r="S66" s="41" t="s">
        <v>51</v>
      </c>
      <c r="T66" s="72">
        <v>45030</v>
      </c>
      <c r="U66" s="65">
        <v>338</v>
      </c>
    </row>
    <row r="67" spans="1:21">
      <c r="A67" s="35" t="str">
        <f t="shared" si="0"/>
        <v>1110003段階</v>
      </c>
      <c r="B67" s="63" t="s">
        <v>48</v>
      </c>
      <c r="C67" s="64" t="s">
        <v>58</v>
      </c>
      <c r="D67" s="63" t="s">
        <v>50</v>
      </c>
      <c r="E67" s="39">
        <v>301</v>
      </c>
      <c r="F67" s="39">
        <v>1000</v>
      </c>
      <c r="G67" s="41">
        <v>20241001</v>
      </c>
      <c r="H67" s="41" t="s">
        <v>51</v>
      </c>
      <c r="I67" s="72">
        <v>95730</v>
      </c>
      <c r="J67" s="65">
        <v>366</v>
      </c>
      <c r="L67" s="38" t="str">
        <f t="shared" si="1"/>
        <v>1110003段階</v>
      </c>
      <c r="M67" s="63" t="s">
        <v>48</v>
      </c>
      <c r="N67" s="64" t="s">
        <v>58</v>
      </c>
      <c r="O67" s="63" t="s">
        <v>50</v>
      </c>
      <c r="P67" s="39">
        <v>301</v>
      </c>
      <c r="Q67" s="39">
        <v>1000</v>
      </c>
      <c r="R67" s="41">
        <v>20241001</v>
      </c>
      <c r="S67" s="41" t="s">
        <v>51</v>
      </c>
      <c r="T67" s="72">
        <v>95730</v>
      </c>
      <c r="U67" s="65">
        <v>366</v>
      </c>
    </row>
    <row r="68" spans="1:21">
      <c r="A68" s="35" t="str">
        <f t="shared" si="0"/>
        <v>1110004段階</v>
      </c>
      <c r="B68" s="63" t="s">
        <v>48</v>
      </c>
      <c r="C68" s="64" t="s">
        <v>58</v>
      </c>
      <c r="D68" s="63" t="s">
        <v>50</v>
      </c>
      <c r="E68" s="39">
        <v>1001</v>
      </c>
      <c r="F68" s="39">
        <v>10000</v>
      </c>
      <c r="G68" s="41">
        <v>20241001</v>
      </c>
      <c r="H68" s="41" t="s">
        <v>51</v>
      </c>
      <c r="I68" s="72">
        <v>351930</v>
      </c>
      <c r="J68" s="65">
        <v>366</v>
      </c>
      <c r="L68" s="38" t="str">
        <f t="shared" si="1"/>
        <v>1110004段階</v>
      </c>
      <c r="M68" s="63" t="s">
        <v>48</v>
      </c>
      <c r="N68" s="64" t="s">
        <v>58</v>
      </c>
      <c r="O68" s="63" t="s">
        <v>50</v>
      </c>
      <c r="P68" s="39">
        <v>1001</v>
      </c>
      <c r="Q68" s="39">
        <v>10000</v>
      </c>
      <c r="R68" s="41">
        <v>20241001</v>
      </c>
      <c r="S68" s="41" t="s">
        <v>51</v>
      </c>
      <c r="T68" s="72">
        <v>351930</v>
      </c>
      <c r="U68" s="65">
        <v>366</v>
      </c>
    </row>
    <row r="69" spans="1:21">
      <c r="A69" s="35" t="str">
        <f t="shared" ref="A69:A132" si="2">B69&amp;C69&amp;IF(C68&amp;B68=C69&amp;B69,TEXT(MID(A68,6,2)+1,"00")&amp;"段階","01段階")</f>
        <v>1110005段階</v>
      </c>
      <c r="B69" s="63" t="s">
        <v>48</v>
      </c>
      <c r="C69" s="64" t="s">
        <v>58</v>
      </c>
      <c r="D69" s="63" t="s">
        <v>50</v>
      </c>
      <c r="E69" s="39">
        <v>10001</v>
      </c>
      <c r="F69" s="39">
        <v>9999999</v>
      </c>
      <c r="G69" s="41">
        <v>20241001</v>
      </c>
      <c r="H69" s="41" t="s">
        <v>51</v>
      </c>
      <c r="I69" s="72">
        <v>3645930</v>
      </c>
      <c r="J69" s="65">
        <v>366</v>
      </c>
      <c r="L69" s="38" t="str">
        <f t="shared" ref="L69:L132" si="3">M69&amp;N69&amp;IF(M68&amp;N68=M69&amp;N69,TEXT(MID(L68,6,2)+1,"00")&amp;"段階","01段階")</f>
        <v>1110005段階</v>
      </c>
      <c r="M69" s="63" t="s">
        <v>48</v>
      </c>
      <c r="N69" s="64" t="s">
        <v>58</v>
      </c>
      <c r="O69" s="63" t="s">
        <v>50</v>
      </c>
      <c r="P69" s="39">
        <v>10001</v>
      </c>
      <c r="Q69" s="39">
        <v>9999999</v>
      </c>
      <c r="R69" s="41">
        <v>20241001</v>
      </c>
      <c r="S69" s="41" t="s">
        <v>51</v>
      </c>
      <c r="T69" s="72">
        <v>3645930</v>
      </c>
      <c r="U69" s="65">
        <v>366</v>
      </c>
    </row>
    <row r="70" spans="1:21">
      <c r="A70" s="35" t="str">
        <f t="shared" si="2"/>
        <v>1115001段階</v>
      </c>
      <c r="B70" s="63" t="s">
        <v>48</v>
      </c>
      <c r="C70" s="64" t="s">
        <v>59</v>
      </c>
      <c r="D70" s="63" t="s">
        <v>50</v>
      </c>
      <c r="E70" s="41">
        <v>0</v>
      </c>
      <c r="F70" s="39">
        <v>350</v>
      </c>
      <c r="G70" s="41">
        <v>20241001</v>
      </c>
      <c r="H70" s="41" t="s">
        <v>51</v>
      </c>
      <c r="I70" s="72">
        <v>119100</v>
      </c>
      <c r="J70" s="41">
        <v>0</v>
      </c>
      <c r="L70" s="38" t="str">
        <f t="shared" si="3"/>
        <v>1115001段階</v>
      </c>
      <c r="M70" s="63" t="s">
        <v>48</v>
      </c>
      <c r="N70" s="64" t="s">
        <v>59</v>
      </c>
      <c r="O70" s="63" t="s">
        <v>50</v>
      </c>
      <c r="P70" s="41">
        <v>0</v>
      </c>
      <c r="Q70" s="39">
        <v>350</v>
      </c>
      <c r="R70" s="41">
        <v>20241001</v>
      </c>
      <c r="S70" s="41" t="s">
        <v>51</v>
      </c>
      <c r="T70" s="72">
        <v>119100</v>
      </c>
      <c r="U70" s="41">
        <v>0</v>
      </c>
    </row>
    <row r="71" spans="1:21">
      <c r="A71" s="35" t="str">
        <f t="shared" si="2"/>
        <v>1115002段階</v>
      </c>
      <c r="B71" s="63" t="s">
        <v>48</v>
      </c>
      <c r="C71" s="64" t="s">
        <v>59</v>
      </c>
      <c r="D71" s="63" t="s">
        <v>50</v>
      </c>
      <c r="E71" s="39">
        <v>351</v>
      </c>
      <c r="F71" s="39">
        <v>1000</v>
      </c>
      <c r="G71" s="41">
        <v>20241001</v>
      </c>
      <c r="H71" s="41" t="s">
        <v>51</v>
      </c>
      <c r="I71" s="72">
        <v>119100</v>
      </c>
      <c r="J71" s="65">
        <v>366</v>
      </c>
      <c r="L71" s="38" t="str">
        <f t="shared" si="3"/>
        <v>1115002段階</v>
      </c>
      <c r="M71" s="63" t="s">
        <v>48</v>
      </c>
      <c r="N71" s="64" t="s">
        <v>59</v>
      </c>
      <c r="O71" s="63" t="s">
        <v>50</v>
      </c>
      <c r="P71" s="39">
        <v>351</v>
      </c>
      <c r="Q71" s="39">
        <v>1000</v>
      </c>
      <c r="R71" s="41">
        <v>20241001</v>
      </c>
      <c r="S71" s="41" t="s">
        <v>51</v>
      </c>
      <c r="T71" s="72">
        <v>119100</v>
      </c>
      <c r="U71" s="65">
        <v>366</v>
      </c>
    </row>
    <row r="72" spans="1:21">
      <c r="A72" s="35" t="str">
        <f t="shared" si="2"/>
        <v>1115003段階</v>
      </c>
      <c r="B72" s="63" t="s">
        <v>48</v>
      </c>
      <c r="C72" s="64" t="s">
        <v>59</v>
      </c>
      <c r="D72" s="63" t="s">
        <v>50</v>
      </c>
      <c r="E72" s="39">
        <v>1001</v>
      </c>
      <c r="F72" s="39">
        <v>10000</v>
      </c>
      <c r="G72" s="41">
        <v>20241001</v>
      </c>
      <c r="H72" s="41" t="s">
        <v>51</v>
      </c>
      <c r="I72" s="72">
        <v>357000</v>
      </c>
      <c r="J72" s="65">
        <v>366</v>
      </c>
      <c r="L72" s="38" t="str">
        <f t="shared" si="3"/>
        <v>1115003段階</v>
      </c>
      <c r="M72" s="63" t="s">
        <v>48</v>
      </c>
      <c r="N72" s="64" t="s">
        <v>59</v>
      </c>
      <c r="O72" s="63" t="s">
        <v>50</v>
      </c>
      <c r="P72" s="39">
        <v>1001</v>
      </c>
      <c r="Q72" s="39">
        <v>10000</v>
      </c>
      <c r="R72" s="41">
        <v>20241001</v>
      </c>
      <c r="S72" s="41" t="s">
        <v>51</v>
      </c>
      <c r="T72" s="72">
        <v>357000</v>
      </c>
      <c r="U72" s="65">
        <v>366</v>
      </c>
    </row>
    <row r="73" spans="1:21">
      <c r="A73" s="35" t="str">
        <f t="shared" si="2"/>
        <v>1115004段階</v>
      </c>
      <c r="B73" s="63" t="s">
        <v>48</v>
      </c>
      <c r="C73" s="64" t="s">
        <v>59</v>
      </c>
      <c r="D73" s="63" t="s">
        <v>50</v>
      </c>
      <c r="E73" s="39">
        <v>10001</v>
      </c>
      <c r="F73" s="39">
        <v>9999999</v>
      </c>
      <c r="G73" s="41">
        <v>20241001</v>
      </c>
      <c r="H73" s="41" t="s">
        <v>51</v>
      </c>
      <c r="I73" s="72">
        <v>3651000</v>
      </c>
      <c r="J73" s="65">
        <v>366</v>
      </c>
      <c r="L73" s="38" t="str">
        <f t="shared" si="3"/>
        <v>1115004段階</v>
      </c>
      <c r="M73" s="63" t="s">
        <v>48</v>
      </c>
      <c r="N73" s="64" t="s">
        <v>59</v>
      </c>
      <c r="O73" s="63" t="s">
        <v>50</v>
      </c>
      <c r="P73" s="39">
        <v>10001</v>
      </c>
      <c r="Q73" s="39">
        <v>9999999</v>
      </c>
      <c r="R73" s="41">
        <v>20241001</v>
      </c>
      <c r="S73" s="41" t="s">
        <v>51</v>
      </c>
      <c r="T73" s="72">
        <v>3651000</v>
      </c>
      <c r="U73" s="65">
        <v>366</v>
      </c>
    </row>
    <row r="74" spans="1:21">
      <c r="A74" s="35" t="str">
        <f t="shared" si="2"/>
        <v>1120001段階</v>
      </c>
      <c r="B74" s="63" t="s">
        <v>48</v>
      </c>
      <c r="C74" s="64" t="s">
        <v>60</v>
      </c>
      <c r="D74" s="63" t="s">
        <v>50</v>
      </c>
      <c r="E74" s="39">
        <v>0</v>
      </c>
      <c r="F74" s="39">
        <v>500</v>
      </c>
      <c r="G74" s="41">
        <v>20241001</v>
      </c>
      <c r="H74" s="41" t="s">
        <v>51</v>
      </c>
      <c r="I74" s="72">
        <v>195460</v>
      </c>
      <c r="J74" s="65">
        <v>0</v>
      </c>
      <c r="L74" s="38" t="str">
        <f t="shared" si="3"/>
        <v>1120001段階</v>
      </c>
      <c r="M74" s="63" t="s">
        <v>48</v>
      </c>
      <c r="N74" s="64" t="s">
        <v>60</v>
      </c>
      <c r="O74" s="63" t="s">
        <v>50</v>
      </c>
      <c r="P74" s="39">
        <v>0</v>
      </c>
      <c r="Q74" s="39">
        <v>500</v>
      </c>
      <c r="R74" s="41">
        <v>20241001</v>
      </c>
      <c r="S74" s="41" t="s">
        <v>51</v>
      </c>
      <c r="T74" s="72">
        <v>195460</v>
      </c>
      <c r="U74" s="65">
        <v>0</v>
      </c>
    </row>
    <row r="75" spans="1:21">
      <c r="A75" s="35" t="str">
        <f t="shared" si="2"/>
        <v>1120002段階</v>
      </c>
      <c r="B75" s="63" t="s">
        <v>48</v>
      </c>
      <c r="C75" s="64" t="s">
        <v>60</v>
      </c>
      <c r="D75" s="63" t="s">
        <v>50</v>
      </c>
      <c r="E75" s="39">
        <v>501</v>
      </c>
      <c r="F75" s="39">
        <v>1000</v>
      </c>
      <c r="G75" s="41">
        <v>20241001</v>
      </c>
      <c r="H75" s="41" t="s">
        <v>51</v>
      </c>
      <c r="I75" s="72">
        <v>195460</v>
      </c>
      <c r="J75" s="65">
        <v>366</v>
      </c>
      <c r="L75" s="38" t="str">
        <f t="shared" si="3"/>
        <v>1120002段階</v>
      </c>
      <c r="M75" s="63" t="s">
        <v>48</v>
      </c>
      <c r="N75" s="64" t="s">
        <v>60</v>
      </c>
      <c r="O75" s="63" t="s">
        <v>50</v>
      </c>
      <c r="P75" s="39">
        <v>501</v>
      </c>
      <c r="Q75" s="39">
        <v>1000</v>
      </c>
      <c r="R75" s="41">
        <v>20241001</v>
      </c>
      <c r="S75" s="41" t="s">
        <v>51</v>
      </c>
      <c r="T75" s="72">
        <v>195460</v>
      </c>
      <c r="U75" s="65">
        <v>366</v>
      </c>
    </row>
    <row r="76" spans="1:21">
      <c r="A76" s="35" t="str">
        <f t="shared" si="2"/>
        <v>1120003段階</v>
      </c>
      <c r="B76" s="63" t="s">
        <v>48</v>
      </c>
      <c r="C76" s="64" t="s">
        <v>60</v>
      </c>
      <c r="D76" s="63" t="s">
        <v>50</v>
      </c>
      <c r="E76" s="41">
        <v>1001</v>
      </c>
      <c r="F76" s="39">
        <v>10000</v>
      </c>
      <c r="G76" s="41">
        <v>20241001</v>
      </c>
      <c r="H76" s="41" t="s">
        <v>51</v>
      </c>
      <c r="I76" s="72">
        <v>378460</v>
      </c>
      <c r="J76" s="41">
        <v>366</v>
      </c>
      <c r="L76" s="38" t="str">
        <f t="shared" si="3"/>
        <v>1120003段階</v>
      </c>
      <c r="M76" s="63" t="s">
        <v>48</v>
      </c>
      <c r="N76" s="64" t="s">
        <v>60</v>
      </c>
      <c r="O76" s="63" t="s">
        <v>50</v>
      </c>
      <c r="P76" s="41">
        <v>1001</v>
      </c>
      <c r="Q76" s="39">
        <v>10000</v>
      </c>
      <c r="R76" s="41">
        <v>20241001</v>
      </c>
      <c r="S76" s="41" t="s">
        <v>51</v>
      </c>
      <c r="T76" s="72">
        <v>378460</v>
      </c>
      <c r="U76" s="41">
        <v>366</v>
      </c>
    </row>
    <row r="77" spans="1:21">
      <c r="A77" s="35" t="str">
        <f t="shared" si="2"/>
        <v>1120004段階</v>
      </c>
      <c r="B77" s="63" t="s">
        <v>48</v>
      </c>
      <c r="C77" s="64" t="s">
        <v>60</v>
      </c>
      <c r="D77" s="63" t="s">
        <v>50</v>
      </c>
      <c r="E77" s="39">
        <v>10001</v>
      </c>
      <c r="F77" s="39">
        <v>9999999</v>
      </c>
      <c r="G77" s="41">
        <v>20241001</v>
      </c>
      <c r="H77" s="41" t="s">
        <v>51</v>
      </c>
      <c r="I77" s="72">
        <v>3672460</v>
      </c>
      <c r="J77" s="65">
        <v>366</v>
      </c>
      <c r="K77" s="40"/>
      <c r="L77" s="38" t="str">
        <f t="shared" si="3"/>
        <v>1120004段階</v>
      </c>
      <c r="M77" s="63" t="s">
        <v>48</v>
      </c>
      <c r="N77" s="64" t="s">
        <v>60</v>
      </c>
      <c r="O77" s="63" t="s">
        <v>50</v>
      </c>
      <c r="P77" s="39">
        <v>10001</v>
      </c>
      <c r="Q77" s="39">
        <v>9999999</v>
      </c>
      <c r="R77" s="41">
        <v>20241001</v>
      </c>
      <c r="S77" s="41" t="s">
        <v>51</v>
      </c>
      <c r="T77" s="72">
        <v>3672460</v>
      </c>
      <c r="U77" s="65">
        <v>366</v>
      </c>
    </row>
    <row r="78" spans="1:21">
      <c r="A78" s="35" t="str">
        <f t="shared" si="2"/>
        <v>1125001段階</v>
      </c>
      <c r="B78" s="63" t="s">
        <v>48</v>
      </c>
      <c r="C78" s="64" t="s">
        <v>61</v>
      </c>
      <c r="D78" s="63" t="s">
        <v>50</v>
      </c>
      <c r="E78" s="39">
        <v>0</v>
      </c>
      <c r="F78" s="39">
        <v>800</v>
      </c>
      <c r="G78" s="41">
        <v>20241001</v>
      </c>
      <c r="H78" s="41" t="s">
        <v>51</v>
      </c>
      <c r="I78" s="72">
        <v>315640</v>
      </c>
      <c r="J78" s="65">
        <v>0</v>
      </c>
      <c r="K78" s="40"/>
      <c r="L78" s="38" t="str">
        <f t="shared" si="3"/>
        <v>1125001段階</v>
      </c>
      <c r="M78" s="63" t="s">
        <v>48</v>
      </c>
      <c r="N78" s="64" t="s">
        <v>61</v>
      </c>
      <c r="O78" s="63" t="s">
        <v>50</v>
      </c>
      <c r="P78" s="39">
        <v>0</v>
      </c>
      <c r="Q78" s="39">
        <v>800</v>
      </c>
      <c r="R78" s="41">
        <v>20241001</v>
      </c>
      <c r="S78" s="41" t="s">
        <v>51</v>
      </c>
      <c r="T78" s="72">
        <v>315640</v>
      </c>
      <c r="U78" s="65">
        <v>0</v>
      </c>
    </row>
    <row r="79" spans="1:21">
      <c r="A79" s="35" t="str">
        <f t="shared" si="2"/>
        <v>1125002段階</v>
      </c>
      <c r="B79" s="63" t="s">
        <v>48</v>
      </c>
      <c r="C79" s="64" t="s">
        <v>61</v>
      </c>
      <c r="D79" s="63" t="s">
        <v>50</v>
      </c>
      <c r="E79" s="39">
        <v>801</v>
      </c>
      <c r="F79" s="39">
        <v>1000</v>
      </c>
      <c r="G79" s="41">
        <v>20241001</v>
      </c>
      <c r="H79" s="41" t="s">
        <v>51</v>
      </c>
      <c r="I79" s="72">
        <v>315640</v>
      </c>
      <c r="J79" s="65">
        <v>366</v>
      </c>
      <c r="K79" s="40"/>
      <c r="L79" s="38" t="str">
        <f t="shared" si="3"/>
        <v>1125002段階</v>
      </c>
      <c r="M79" s="63" t="s">
        <v>48</v>
      </c>
      <c r="N79" s="64" t="s">
        <v>61</v>
      </c>
      <c r="O79" s="63" t="s">
        <v>50</v>
      </c>
      <c r="P79" s="39">
        <v>801</v>
      </c>
      <c r="Q79" s="39">
        <v>1000</v>
      </c>
      <c r="R79" s="41">
        <v>20241001</v>
      </c>
      <c r="S79" s="41" t="s">
        <v>51</v>
      </c>
      <c r="T79" s="72">
        <v>315640</v>
      </c>
      <c r="U79" s="65">
        <v>366</v>
      </c>
    </row>
    <row r="80" spans="1:21">
      <c r="A80" s="35" t="str">
        <f t="shared" si="2"/>
        <v>1125003段階</v>
      </c>
      <c r="B80" s="63" t="s">
        <v>48</v>
      </c>
      <c r="C80" s="64" t="s">
        <v>61</v>
      </c>
      <c r="D80" s="63" t="s">
        <v>50</v>
      </c>
      <c r="E80" s="39">
        <v>1001</v>
      </c>
      <c r="F80" s="39">
        <v>10000</v>
      </c>
      <c r="G80" s="41">
        <v>20241001</v>
      </c>
      <c r="H80" s="41" t="s">
        <v>51</v>
      </c>
      <c r="I80" s="72">
        <v>388840</v>
      </c>
      <c r="J80" s="65">
        <v>366</v>
      </c>
      <c r="K80" s="40"/>
      <c r="L80" s="38" t="str">
        <f t="shared" si="3"/>
        <v>1125003段階</v>
      </c>
      <c r="M80" s="63" t="s">
        <v>48</v>
      </c>
      <c r="N80" s="64" t="s">
        <v>61</v>
      </c>
      <c r="O80" s="63" t="s">
        <v>50</v>
      </c>
      <c r="P80" s="39">
        <v>1001</v>
      </c>
      <c r="Q80" s="39">
        <v>10000</v>
      </c>
      <c r="R80" s="41">
        <v>20241001</v>
      </c>
      <c r="S80" s="41" t="s">
        <v>51</v>
      </c>
      <c r="T80" s="72">
        <v>388840</v>
      </c>
      <c r="U80" s="65">
        <v>366</v>
      </c>
    </row>
    <row r="81" spans="1:21">
      <c r="A81" s="35" t="str">
        <f t="shared" si="2"/>
        <v>1125004段階</v>
      </c>
      <c r="B81" s="63" t="s">
        <v>48</v>
      </c>
      <c r="C81" s="64" t="s">
        <v>61</v>
      </c>
      <c r="D81" s="63" t="s">
        <v>50</v>
      </c>
      <c r="E81" s="39">
        <v>10001</v>
      </c>
      <c r="F81" s="39">
        <v>9999999</v>
      </c>
      <c r="G81" s="41">
        <v>20241001</v>
      </c>
      <c r="H81" s="41" t="s">
        <v>51</v>
      </c>
      <c r="I81" s="72">
        <v>3682840</v>
      </c>
      <c r="J81" s="65">
        <v>366</v>
      </c>
      <c r="K81" s="40"/>
      <c r="L81" s="38" t="str">
        <f t="shared" si="3"/>
        <v>1125004段階</v>
      </c>
      <c r="M81" s="63" t="s">
        <v>48</v>
      </c>
      <c r="N81" s="64" t="s">
        <v>61</v>
      </c>
      <c r="O81" s="63" t="s">
        <v>50</v>
      </c>
      <c r="P81" s="39">
        <v>10001</v>
      </c>
      <c r="Q81" s="39">
        <v>9999999</v>
      </c>
      <c r="R81" s="41">
        <v>20241001</v>
      </c>
      <c r="S81" s="41" t="s">
        <v>51</v>
      </c>
      <c r="T81" s="72">
        <v>3682840</v>
      </c>
      <c r="U81" s="65">
        <v>366</v>
      </c>
    </row>
    <row r="82" spans="1:21">
      <c r="A82" s="35" t="str">
        <f t="shared" si="2"/>
        <v>1130001段階</v>
      </c>
      <c r="B82" s="63" t="s">
        <v>48</v>
      </c>
      <c r="C82" s="64" t="s">
        <v>62</v>
      </c>
      <c r="D82" s="63" t="s">
        <v>50</v>
      </c>
      <c r="E82" s="41">
        <v>0</v>
      </c>
      <c r="F82" s="39">
        <v>1200</v>
      </c>
      <c r="G82" s="41">
        <v>20241001</v>
      </c>
      <c r="H82" s="41" t="s">
        <v>51</v>
      </c>
      <c r="I82" s="72">
        <v>489000</v>
      </c>
      <c r="J82" s="41">
        <v>0</v>
      </c>
      <c r="L82" s="38" t="str">
        <f t="shared" si="3"/>
        <v>1130001段階</v>
      </c>
      <c r="M82" s="63" t="s">
        <v>48</v>
      </c>
      <c r="N82" s="64" t="s">
        <v>62</v>
      </c>
      <c r="O82" s="63" t="s">
        <v>50</v>
      </c>
      <c r="P82" s="41">
        <v>0</v>
      </c>
      <c r="Q82" s="39">
        <v>1200</v>
      </c>
      <c r="R82" s="41">
        <v>20241001</v>
      </c>
      <c r="S82" s="41" t="s">
        <v>51</v>
      </c>
      <c r="T82" s="72">
        <v>489000</v>
      </c>
      <c r="U82" s="41">
        <v>0</v>
      </c>
    </row>
    <row r="83" spans="1:21">
      <c r="A83" s="35" t="str">
        <f t="shared" si="2"/>
        <v>1130002段階</v>
      </c>
      <c r="B83" s="63" t="s">
        <v>48</v>
      </c>
      <c r="C83" s="64" t="s">
        <v>62</v>
      </c>
      <c r="D83" s="63" t="s">
        <v>50</v>
      </c>
      <c r="E83" s="41">
        <v>1201</v>
      </c>
      <c r="F83" s="41">
        <v>10000</v>
      </c>
      <c r="G83" s="41">
        <v>20241001</v>
      </c>
      <c r="H83" s="41" t="s">
        <v>51</v>
      </c>
      <c r="I83" s="72">
        <v>489000</v>
      </c>
      <c r="J83" s="41">
        <v>366</v>
      </c>
      <c r="L83" s="38" t="str">
        <f t="shared" si="3"/>
        <v>1130002段階</v>
      </c>
      <c r="M83" s="63" t="s">
        <v>48</v>
      </c>
      <c r="N83" s="64" t="s">
        <v>62</v>
      </c>
      <c r="O83" s="63" t="s">
        <v>50</v>
      </c>
      <c r="P83" s="41">
        <v>1201</v>
      </c>
      <c r="Q83" s="41">
        <v>10000</v>
      </c>
      <c r="R83" s="41">
        <v>20241001</v>
      </c>
      <c r="S83" s="41" t="s">
        <v>51</v>
      </c>
      <c r="T83" s="72">
        <v>489000</v>
      </c>
      <c r="U83" s="41">
        <v>366</v>
      </c>
    </row>
    <row r="84" spans="1:21">
      <c r="A84" s="35" t="str">
        <f t="shared" si="2"/>
        <v>1130003段階</v>
      </c>
      <c r="B84" s="63" t="s">
        <v>48</v>
      </c>
      <c r="C84" s="64" t="s">
        <v>62</v>
      </c>
      <c r="D84" s="63" t="s">
        <v>50</v>
      </c>
      <c r="E84" s="41">
        <v>10001</v>
      </c>
      <c r="F84" s="41">
        <v>9999999</v>
      </c>
      <c r="G84" s="41">
        <v>20241001</v>
      </c>
      <c r="H84" s="41" t="s">
        <v>51</v>
      </c>
      <c r="I84" s="72">
        <v>3709800</v>
      </c>
      <c r="J84" s="41">
        <v>366</v>
      </c>
      <c r="L84" s="38" t="str">
        <f t="shared" si="3"/>
        <v>1130003段階</v>
      </c>
      <c r="M84" s="63" t="s">
        <v>48</v>
      </c>
      <c r="N84" s="64" t="s">
        <v>62</v>
      </c>
      <c r="O84" s="63" t="s">
        <v>50</v>
      </c>
      <c r="P84" s="41">
        <v>10001</v>
      </c>
      <c r="Q84" s="41">
        <v>9999999</v>
      </c>
      <c r="R84" s="41">
        <v>20241001</v>
      </c>
      <c r="S84" s="41" t="s">
        <v>51</v>
      </c>
      <c r="T84" s="72">
        <v>3709800</v>
      </c>
      <c r="U84" s="41">
        <v>366</v>
      </c>
    </row>
    <row r="85" spans="1:21">
      <c r="A85" s="35" t="str">
        <f t="shared" si="2"/>
        <v>2001301段階</v>
      </c>
      <c r="B85" s="63">
        <v>20</v>
      </c>
      <c r="C85" s="64" t="s">
        <v>49</v>
      </c>
      <c r="D85" s="63" t="s">
        <v>50</v>
      </c>
      <c r="E85" s="41">
        <v>0</v>
      </c>
      <c r="F85" s="41">
        <v>4</v>
      </c>
      <c r="G85" s="41">
        <v>20241001</v>
      </c>
      <c r="H85" s="41" t="s">
        <v>51</v>
      </c>
      <c r="I85" s="72">
        <v>890</v>
      </c>
      <c r="J85" s="41">
        <v>0</v>
      </c>
      <c r="L85" s="38" t="str">
        <f t="shared" si="3"/>
        <v>2001301段階</v>
      </c>
      <c r="M85" s="63">
        <v>20</v>
      </c>
      <c r="N85" s="64" t="s">
        <v>49</v>
      </c>
      <c r="O85" s="63" t="s">
        <v>50</v>
      </c>
      <c r="P85" s="41">
        <v>0</v>
      </c>
      <c r="Q85" s="41">
        <v>4</v>
      </c>
      <c r="R85" s="41">
        <v>20241001</v>
      </c>
      <c r="S85" s="41" t="s">
        <v>51</v>
      </c>
      <c r="T85" s="72">
        <v>890</v>
      </c>
      <c r="U85" s="41">
        <v>0</v>
      </c>
    </row>
    <row r="86" spans="1:21">
      <c r="A86" s="35" t="str">
        <f t="shared" si="2"/>
        <v>2001302段階</v>
      </c>
      <c r="B86" s="63">
        <v>20</v>
      </c>
      <c r="C86" s="64" t="s">
        <v>49</v>
      </c>
      <c r="D86" s="63" t="s">
        <v>50</v>
      </c>
      <c r="E86" s="41">
        <v>5</v>
      </c>
      <c r="F86" s="41">
        <v>8</v>
      </c>
      <c r="G86" s="41">
        <v>20241001</v>
      </c>
      <c r="H86" s="41" t="s">
        <v>51</v>
      </c>
      <c r="I86" s="72">
        <v>890</v>
      </c>
      <c r="J86" s="41">
        <v>20</v>
      </c>
      <c r="L86" s="38" t="str">
        <f t="shared" si="3"/>
        <v>2001302段階</v>
      </c>
      <c r="M86" s="63">
        <v>20</v>
      </c>
      <c r="N86" s="64" t="s">
        <v>49</v>
      </c>
      <c r="O86" s="63" t="s">
        <v>50</v>
      </c>
      <c r="P86" s="41">
        <v>5</v>
      </c>
      <c r="Q86" s="41">
        <v>8</v>
      </c>
      <c r="R86" s="41">
        <v>20241001</v>
      </c>
      <c r="S86" s="41" t="s">
        <v>51</v>
      </c>
      <c r="T86" s="72">
        <v>890</v>
      </c>
      <c r="U86" s="41">
        <v>20</v>
      </c>
    </row>
    <row r="87" spans="1:21">
      <c r="A87" s="35" t="str">
        <f t="shared" si="2"/>
        <v>2001303段階</v>
      </c>
      <c r="B87" s="63">
        <v>20</v>
      </c>
      <c r="C87" s="64" t="s">
        <v>49</v>
      </c>
      <c r="D87" s="63" t="s">
        <v>50</v>
      </c>
      <c r="E87" s="41">
        <v>9</v>
      </c>
      <c r="F87" s="41">
        <v>15</v>
      </c>
      <c r="G87" s="41">
        <v>20241001</v>
      </c>
      <c r="H87" s="41" t="s">
        <v>51</v>
      </c>
      <c r="I87" s="72">
        <v>970</v>
      </c>
      <c r="J87" s="41">
        <v>153</v>
      </c>
      <c r="L87" s="38" t="str">
        <f t="shared" si="3"/>
        <v>2001303段階</v>
      </c>
      <c r="M87" s="63">
        <v>20</v>
      </c>
      <c r="N87" s="64" t="s">
        <v>49</v>
      </c>
      <c r="O87" s="63" t="s">
        <v>50</v>
      </c>
      <c r="P87" s="41">
        <v>9</v>
      </c>
      <c r="Q87" s="41">
        <v>15</v>
      </c>
      <c r="R87" s="41">
        <v>20241001</v>
      </c>
      <c r="S87" s="41" t="s">
        <v>51</v>
      </c>
      <c r="T87" s="72">
        <v>970</v>
      </c>
      <c r="U87" s="41">
        <v>153</v>
      </c>
    </row>
    <row r="88" spans="1:21">
      <c r="A88" s="35" t="str">
        <f t="shared" si="2"/>
        <v>2001304段階</v>
      </c>
      <c r="B88" s="63">
        <v>20</v>
      </c>
      <c r="C88" s="64" t="s">
        <v>49</v>
      </c>
      <c r="D88" s="63" t="s">
        <v>50</v>
      </c>
      <c r="E88" s="41">
        <v>16</v>
      </c>
      <c r="F88" s="41">
        <v>20</v>
      </c>
      <c r="G88" s="41">
        <v>20241001</v>
      </c>
      <c r="H88" s="41" t="s">
        <v>51</v>
      </c>
      <c r="I88" s="72">
        <v>2041</v>
      </c>
      <c r="J88" s="41">
        <v>164</v>
      </c>
      <c r="L88" s="38" t="str">
        <f t="shared" si="3"/>
        <v>2001304段階</v>
      </c>
      <c r="M88" s="63">
        <v>20</v>
      </c>
      <c r="N88" s="64" t="s">
        <v>49</v>
      </c>
      <c r="O88" s="63" t="s">
        <v>50</v>
      </c>
      <c r="P88" s="41">
        <v>16</v>
      </c>
      <c r="Q88" s="41">
        <v>20</v>
      </c>
      <c r="R88" s="41">
        <v>20241001</v>
      </c>
      <c r="S88" s="41" t="s">
        <v>51</v>
      </c>
      <c r="T88" s="72">
        <v>2041</v>
      </c>
      <c r="U88" s="41">
        <v>164</v>
      </c>
    </row>
    <row r="89" spans="1:21">
      <c r="A89" s="35" t="str">
        <f t="shared" si="2"/>
        <v>2001305段階</v>
      </c>
      <c r="B89" s="63">
        <v>20</v>
      </c>
      <c r="C89" s="64" t="s">
        <v>49</v>
      </c>
      <c r="D89" s="63" t="s">
        <v>50</v>
      </c>
      <c r="E89" s="41">
        <v>21</v>
      </c>
      <c r="F89" s="41">
        <v>30</v>
      </c>
      <c r="G89" s="41">
        <v>20241001</v>
      </c>
      <c r="H89" s="41" t="s">
        <v>51</v>
      </c>
      <c r="I89" s="72">
        <v>2861</v>
      </c>
      <c r="J89" s="41">
        <v>220</v>
      </c>
      <c r="L89" s="38" t="str">
        <f t="shared" si="3"/>
        <v>2001305段階</v>
      </c>
      <c r="M89" s="63">
        <v>20</v>
      </c>
      <c r="N89" s="64" t="s">
        <v>49</v>
      </c>
      <c r="O89" s="63" t="s">
        <v>50</v>
      </c>
      <c r="P89" s="41">
        <v>21</v>
      </c>
      <c r="Q89" s="41">
        <v>30</v>
      </c>
      <c r="R89" s="41">
        <v>20241001</v>
      </c>
      <c r="S89" s="41" t="s">
        <v>51</v>
      </c>
      <c r="T89" s="72">
        <v>2861</v>
      </c>
      <c r="U89" s="41">
        <v>220</v>
      </c>
    </row>
    <row r="90" spans="1:21">
      <c r="A90" s="35" t="str">
        <f t="shared" si="2"/>
        <v>2001306段階</v>
      </c>
      <c r="B90" s="63">
        <v>20</v>
      </c>
      <c r="C90" s="64" t="s">
        <v>49</v>
      </c>
      <c r="D90" s="63" t="s">
        <v>50</v>
      </c>
      <c r="E90" s="41">
        <v>31</v>
      </c>
      <c r="F90" s="41">
        <v>50</v>
      </c>
      <c r="G90" s="41">
        <v>20241001</v>
      </c>
      <c r="H90" s="41" t="s">
        <v>51</v>
      </c>
      <c r="I90" s="72">
        <v>5061</v>
      </c>
      <c r="J90" s="41">
        <v>285</v>
      </c>
      <c r="L90" s="38" t="str">
        <f t="shared" si="3"/>
        <v>2001306段階</v>
      </c>
      <c r="M90" s="63">
        <v>20</v>
      </c>
      <c r="N90" s="64" t="s">
        <v>49</v>
      </c>
      <c r="O90" s="63" t="s">
        <v>50</v>
      </c>
      <c r="P90" s="41">
        <v>31</v>
      </c>
      <c r="Q90" s="41">
        <v>50</v>
      </c>
      <c r="R90" s="41">
        <v>20241001</v>
      </c>
      <c r="S90" s="41" t="s">
        <v>51</v>
      </c>
      <c r="T90" s="72">
        <v>5061</v>
      </c>
      <c r="U90" s="41">
        <v>285</v>
      </c>
    </row>
    <row r="91" spans="1:21">
      <c r="A91" s="35" t="str">
        <f t="shared" si="2"/>
        <v>2001307段階</v>
      </c>
      <c r="B91" s="63">
        <v>20</v>
      </c>
      <c r="C91" s="64" t="s">
        <v>49</v>
      </c>
      <c r="D91" s="63" t="s">
        <v>50</v>
      </c>
      <c r="E91" s="41">
        <v>51</v>
      </c>
      <c r="F91" s="41">
        <v>100</v>
      </c>
      <c r="G91" s="41">
        <v>20241001</v>
      </c>
      <c r="H91" s="41" t="s">
        <v>51</v>
      </c>
      <c r="I91" s="72">
        <v>10761</v>
      </c>
      <c r="J91" s="41">
        <v>310</v>
      </c>
      <c r="L91" s="38" t="str">
        <f t="shared" si="3"/>
        <v>2001307段階</v>
      </c>
      <c r="M91" s="63">
        <v>20</v>
      </c>
      <c r="N91" s="64" t="s">
        <v>49</v>
      </c>
      <c r="O91" s="63" t="s">
        <v>50</v>
      </c>
      <c r="P91" s="41">
        <v>51</v>
      </c>
      <c r="Q91" s="41">
        <v>100</v>
      </c>
      <c r="R91" s="41">
        <v>20241001</v>
      </c>
      <c r="S91" s="41" t="s">
        <v>51</v>
      </c>
      <c r="T91" s="72">
        <v>10761</v>
      </c>
      <c r="U91" s="41">
        <v>310</v>
      </c>
    </row>
    <row r="92" spans="1:21">
      <c r="A92" s="35" t="str">
        <f t="shared" si="2"/>
        <v>2001308段階</v>
      </c>
      <c r="B92" s="63">
        <v>20</v>
      </c>
      <c r="C92" s="64" t="s">
        <v>49</v>
      </c>
      <c r="D92" s="63" t="s">
        <v>50</v>
      </c>
      <c r="E92" s="41">
        <v>101</v>
      </c>
      <c r="F92" s="41">
        <v>300</v>
      </c>
      <c r="G92" s="41">
        <v>20241001</v>
      </c>
      <c r="H92" s="41" t="s">
        <v>51</v>
      </c>
      <c r="I92" s="72">
        <v>26261</v>
      </c>
      <c r="J92" s="41">
        <v>338</v>
      </c>
      <c r="L92" s="38" t="str">
        <f t="shared" si="3"/>
        <v>2001308段階</v>
      </c>
      <c r="M92" s="63">
        <v>20</v>
      </c>
      <c r="N92" s="64" t="s">
        <v>49</v>
      </c>
      <c r="O92" s="63" t="s">
        <v>50</v>
      </c>
      <c r="P92" s="41">
        <v>101</v>
      </c>
      <c r="Q92" s="41">
        <v>300</v>
      </c>
      <c r="R92" s="41">
        <v>20241001</v>
      </c>
      <c r="S92" s="41" t="s">
        <v>51</v>
      </c>
      <c r="T92" s="72">
        <v>26261</v>
      </c>
      <c r="U92" s="41">
        <v>338</v>
      </c>
    </row>
    <row r="93" spans="1:21">
      <c r="A93" s="35" t="str">
        <f t="shared" si="2"/>
        <v>2001309段階</v>
      </c>
      <c r="B93" s="63">
        <v>20</v>
      </c>
      <c r="C93" s="64" t="s">
        <v>49</v>
      </c>
      <c r="D93" s="63" t="s">
        <v>50</v>
      </c>
      <c r="E93" s="41">
        <v>301</v>
      </c>
      <c r="F93" s="41">
        <v>1000</v>
      </c>
      <c r="G93" s="41">
        <v>20241001</v>
      </c>
      <c r="H93" s="41" t="s">
        <v>51</v>
      </c>
      <c r="I93" s="72">
        <v>93861</v>
      </c>
      <c r="J93" s="41">
        <v>366</v>
      </c>
      <c r="K93" s="40"/>
      <c r="L93" s="38" t="str">
        <f t="shared" si="3"/>
        <v>2001309段階</v>
      </c>
      <c r="M93" s="63">
        <v>20</v>
      </c>
      <c r="N93" s="64" t="s">
        <v>49</v>
      </c>
      <c r="O93" s="63" t="s">
        <v>50</v>
      </c>
      <c r="P93" s="41">
        <v>301</v>
      </c>
      <c r="Q93" s="41">
        <v>1000</v>
      </c>
      <c r="R93" s="41">
        <v>20241001</v>
      </c>
      <c r="S93" s="41" t="s">
        <v>51</v>
      </c>
      <c r="T93" s="72">
        <v>93861</v>
      </c>
      <c r="U93" s="41">
        <v>366</v>
      </c>
    </row>
    <row r="94" spans="1:21">
      <c r="A94" s="35" t="str">
        <f>B94&amp;C94&amp;IF(C93&amp;B93=C94&amp;B94,TEXT(MID(A93,6,2)+1,"00")&amp;"段階","01段階")</f>
        <v>2001310段階</v>
      </c>
      <c r="B94" s="63">
        <v>20</v>
      </c>
      <c r="C94" s="64" t="s">
        <v>49</v>
      </c>
      <c r="D94" s="63" t="s">
        <v>50</v>
      </c>
      <c r="E94" s="41">
        <v>1001</v>
      </c>
      <c r="F94" s="41">
        <v>10000</v>
      </c>
      <c r="G94" s="41">
        <v>20241001</v>
      </c>
      <c r="H94" s="41" t="s">
        <v>51</v>
      </c>
      <c r="I94" s="72">
        <v>350061</v>
      </c>
      <c r="J94" s="41">
        <v>463</v>
      </c>
      <c r="K94" s="40"/>
      <c r="L94" s="38" t="str">
        <f t="shared" si="3"/>
        <v>2001310段階</v>
      </c>
      <c r="M94" s="63">
        <v>20</v>
      </c>
      <c r="N94" s="64" t="s">
        <v>49</v>
      </c>
      <c r="O94" s="63" t="s">
        <v>50</v>
      </c>
      <c r="P94" s="41">
        <v>1001</v>
      </c>
      <c r="Q94" s="41">
        <v>10000</v>
      </c>
      <c r="R94" s="41">
        <v>20241001</v>
      </c>
      <c r="S94" s="41" t="s">
        <v>51</v>
      </c>
      <c r="T94" s="72">
        <v>350061</v>
      </c>
      <c r="U94" s="41">
        <v>463</v>
      </c>
    </row>
    <row r="95" spans="1:21">
      <c r="A95" s="35" t="str">
        <f t="shared" si="2"/>
        <v>2001311段階</v>
      </c>
      <c r="B95" s="63">
        <v>20</v>
      </c>
      <c r="C95" s="64" t="s">
        <v>49</v>
      </c>
      <c r="D95" s="63" t="s">
        <v>50</v>
      </c>
      <c r="E95" s="41">
        <v>10001</v>
      </c>
      <c r="F95" s="41">
        <v>9999999</v>
      </c>
      <c r="G95" s="41">
        <v>20241001</v>
      </c>
      <c r="H95" s="41" t="s">
        <v>51</v>
      </c>
      <c r="I95" s="72">
        <v>4517061</v>
      </c>
      <c r="J95" s="41">
        <v>463</v>
      </c>
      <c r="K95" s="40"/>
      <c r="L95" s="38" t="str">
        <f t="shared" si="3"/>
        <v>2001311段階</v>
      </c>
      <c r="M95" s="63">
        <v>20</v>
      </c>
      <c r="N95" s="64" t="s">
        <v>49</v>
      </c>
      <c r="O95" s="63" t="s">
        <v>50</v>
      </c>
      <c r="P95" s="41">
        <v>10001</v>
      </c>
      <c r="Q95" s="41">
        <v>9999999</v>
      </c>
      <c r="R95" s="41">
        <v>20241001</v>
      </c>
      <c r="S95" s="41" t="s">
        <v>51</v>
      </c>
      <c r="T95" s="72">
        <v>4517061</v>
      </c>
      <c r="U95" s="41">
        <v>463</v>
      </c>
    </row>
    <row r="96" spans="1:21">
      <c r="A96" s="35" t="str">
        <f t="shared" si="2"/>
        <v>2002001段階</v>
      </c>
      <c r="B96" s="63">
        <v>20</v>
      </c>
      <c r="C96" s="64" t="s">
        <v>52</v>
      </c>
      <c r="D96" s="63" t="s">
        <v>50</v>
      </c>
      <c r="E96" s="41">
        <v>0</v>
      </c>
      <c r="F96" s="41">
        <v>4</v>
      </c>
      <c r="G96" s="41">
        <v>20241001</v>
      </c>
      <c r="H96" s="41" t="s">
        <v>51</v>
      </c>
      <c r="I96" s="72">
        <v>890</v>
      </c>
      <c r="J96" s="41">
        <v>0</v>
      </c>
      <c r="K96" s="40"/>
      <c r="L96" s="38" t="str">
        <f t="shared" si="3"/>
        <v>2002001段階</v>
      </c>
      <c r="M96" s="63">
        <v>20</v>
      </c>
      <c r="N96" s="64" t="s">
        <v>52</v>
      </c>
      <c r="O96" s="63" t="s">
        <v>50</v>
      </c>
      <c r="P96" s="41">
        <v>0</v>
      </c>
      <c r="Q96" s="41">
        <v>4</v>
      </c>
      <c r="R96" s="41">
        <v>20241001</v>
      </c>
      <c r="S96" s="41" t="s">
        <v>51</v>
      </c>
      <c r="T96" s="72">
        <v>890</v>
      </c>
      <c r="U96" s="41">
        <v>0</v>
      </c>
    </row>
    <row r="97" spans="1:21">
      <c r="A97" s="35" t="str">
        <f t="shared" si="2"/>
        <v>2002002段階</v>
      </c>
      <c r="B97" s="63">
        <v>20</v>
      </c>
      <c r="C97" s="64" t="s">
        <v>52</v>
      </c>
      <c r="D97" s="63" t="s">
        <v>50</v>
      </c>
      <c r="E97" s="41">
        <v>5</v>
      </c>
      <c r="F97" s="41">
        <v>8</v>
      </c>
      <c r="G97" s="41">
        <v>20241001</v>
      </c>
      <c r="H97" s="41" t="s">
        <v>51</v>
      </c>
      <c r="I97" s="72">
        <v>890</v>
      </c>
      <c r="J97" s="41">
        <v>20</v>
      </c>
      <c r="K97" s="40"/>
      <c r="L97" s="38" t="str">
        <f t="shared" si="3"/>
        <v>2002002段階</v>
      </c>
      <c r="M97" s="63">
        <v>20</v>
      </c>
      <c r="N97" s="64" t="s">
        <v>52</v>
      </c>
      <c r="O97" s="63" t="s">
        <v>50</v>
      </c>
      <c r="P97" s="41">
        <v>5</v>
      </c>
      <c r="Q97" s="41">
        <v>8</v>
      </c>
      <c r="R97" s="41">
        <v>20241001</v>
      </c>
      <c r="S97" s="41" t="s">
        <v>51</v>
      </c>
      <c r="T97" s="72">
        <v>890</v>
      </c>
      <c r="U97" s="41">
        <v>20</v>
      </c>
    </row>
    <row r="98" spans="1:21">
      <c r="A98" s="35" t="str">
        <f t="shared" si="2"/>
        <v>2002003段階</v>
      </c>
      <c r="B98" s="63">
        <v>20</v>
      </c>
      <c r="C98" s="64" t="s">
        <v>52</v>
      </c>
      <c r="D98" s="63" t="s">
        <v>50</v>
      </c>
      <c r="E98" s="41">
        <v>9</v>
      </c>
      <c r="F98" s="39">
        <v>15</v>
      </c>
      <c r="G98" s="41">
        <v>20241001</v>
      </c>
      <c r="H98" s="41" t="s">
        <v>51</v>
      </c>
      <c r="I98" s="72">
        <v>970</v>
      </c>
      <c r="J98" s="41">
        <v>153</v>
      </c>
      <c r="K98" s="40"/>
      <c r="L98" s="38" t="str">
        <f t="shared" si="3"/>
        <v>2002003段階</v>
      </c>
      <c r="M98" s="63">
        <v>20</v>
      </c>
      <c r="N98" s="64" t="s">
        <v>52</v>
      </c>
      <c r="O98" s="63" t="s">
        <v>50</v>
      </c>
      <c r="P98" s="41">
        <v>9</v>
      </c>
      <c r="Q98" s="39">
        <v>15</v>
      </c>
      <c r="R98" s="41">
        <v>20241001</v>
      </c>
      <c r="S98" s="41" t="s">
        <v>51</v>
      </c>
      <c r="T98" s="72">
        <v>970</v>
      </c>
      <c r="U98" s="41">
        <v>153</v>
      </c>
    </row>
    <row r="99" spans="1:21">
      <c r="A99" s="35" t="str">
        <f t="shared" si="2"/>
        <v>2002004段階</v>
      </c>
      <c r="B99" s="63">
        <v>20</v>
      </c>
      <c r="C99" s="64" t="s">
        <v>52</v>
      </c>
      <c r="D99" s="63" t="s">
        <v>50</v>
      </c>
      <c r="E99" s="39">
        <v>16</v>
      </c>
      <c r="F99" s="39">
        <v>20</v>
      </c>
      <c r="G99" s="41">
        <v>20241001</v>
      </c>
      <c r="H99" s="41" t="s">
        <v>51</v>
      </c>
      <c r="I99" s="72">
        <v>2041</v>
      </c>
      <c r="J99" s="65">
        <v>164</v>
      </c>
      <c r="L99" s="38" t="str">
        <f t="shared" si="3"/>
        <v>2002004段階</v>
      </c>
      <c r="M99" s="63">
        <v>20</v>
      </c>
      <c r="N99" s="64" t="s">
        <v>52</v>
      </c>
      <c r="O99" s="63" t="s">
        <v>50</v>
      </c>
      <c r="P99" s="39">
        <v>16</v>
      </c>
      <c r="Q99" s="39">
        <v>20</v>
      </c>
      <c r="R99" s="41">
        <v>20241001</v>
      </c>
      <c r="S99" s="41" t="s">
        <v>51</v>
      </c>
      <c r="T99" s="72">
        <v>2041</v>
      </c>
      <c r="U99" s="65">
        <v>164</v>
      </c>
    </row>
    <row r="100" spans="1:21">
      <c r="A100" s="35" t="str">
        <f t="shared" si="2"/>
        <v>2002005段階</v>
      </c>
      <c r="B100" s="63">
        <v>20</v>
      </c>
      <c r="C100" s="64" t="s">
        <v>52</v>
      </c>
      <c r="D100" s="63" t="s">
        <v>50</v>
      </c>
      <c r="E100" s="41">
        <v>21</v>
      </c>
      <c r="F100" s="39">
        <v>30</v>
      </c>
      <c r="G100" s="41">
        <v>20241001</v>
      </c>
      <c r="H100" s="41" t="s">
        <v>51</v>
      </c>
      <c r="I100" s="72">
        <v>2861</v>
      </c>
      <c r="J100" s="41">
        <v>220</v>
      </c>
      <c r="L100" s="38" t="str">
        <f t="shared" si="3"/>
        <v>2002005段階</v>
      </c>
      <c r="M100" s="63">
        <v>20</v>
      </c>
      <c r="N100" s="64" t="s">
        <v>52</v>
      </c>
      <c r="O100" s="63" t="s">
        <v>50</v>
      </c>
      <c r="P100" s="41">
        <v>21</v>
      </c>
      <c r="Q100" s="39">
        <v>30</v>
      </c>
      <c r="R100" s="41">
        <v>20241001</v>
      </c>
      <c r="S100" s="41" t="s">
        <v>51</v>
      </c>
      <c r="T100" s="72">
        <v>2861</v>
      </c>
      <c r="U100" s="41">
        <v>220</v>
      </c>
    </row>
    <row r="101" spans="1:21">
      <c r="A101" s="35" t="str">
        <f t="shared" si="2"/>
        <v>2002006段階</v>
      </c>
      <c r="B101" s="63">
        <v>20</v>
      </c>
      <c r="C101" s="64" t="s">
        <v>52</v>
      </c>
      <c r="D101" s="63" t="s">
        <v>50</v>
      </c>
      <c r="E101" s="39">
        <v>31</v>
      </c>
      <c r="F101" s="39">
        <v>50</v>
      </c>
      <c r="G101" s="41">
        <v>20241001</v>
      </c>
      <c r="H101" s="41" t="s">
        <v>51</v>
      </c>
      <c r="I101" s="72">
        <v>5061</v>
      </c>
      <c r="J101" s="65">
        <v>285</v>
      </c>
      <c r="L101" s="38" t="str">
        <f t="shared" si="3"/>
        <v>2002006段階</v>
      </c>
      <c r="M101" s="63">
        <v>20</v>
      </c>
      <c r="N101" s="64" t="s">
        <v>52</v>
      </c>
      <c r="O101" s="63" t="s">
        <v>50</v>
      </c>
      <c r="P101" s="39">
        <v>31</v>
      </c>
      <c r="Q101" s="39">
        <v>50</v>
      </c>
      <c r="R101" s="41">
        <v>20241001</v>
      </c>
      <c r="S101" s="41" t="s">
        <v>51</v>
      </c>
      <c r="T101" s="72">
        <v>5061</v>
      </c>
      <c r="U101" s="65">
        <v>285</v>
      </c>
    </row>
    <row r="102" spans="1:21">
      <c r="A102" s="35" t="str">
        <f t="shared" si="2"/>
        <v>2002007段階</v>
      </c>
      <c r="B102" s="63">
        <v>20</v>
      </c>
      <c r="C102" s="64" t="s">
        <v>52</v>
      </c>
      <c r="D102" s="63" t="s">
        <v>50</v>
      </c>
      <c r="E102" s="41">
        <v>51</v>
      </c>
      <c r="F102" s="39">
        <v>100</v>
      </c>
      <c r="G102" s="41">
        <v>20241001</v>
      </c>
      <c r="H102" s="41" t="s">
        <v>51</v>
      </c>
      <c r="I102" s="72">
        <v>10761</v>
      </c>
      <c r="J102" s="41">
        <v>310</v>
      </c>
      <c r="L102" s="38" t="str">
        <f t="shared" si="3"/>
        <v>2002007段階</v>
      </c>
      <c r="M102" s="63">
        <v>20</v>
      </c>
      <c r="N102" s="64" t="s">
        <v>52</v>
      </c>
      <c r="O102" s="63" t="s">
        <v>50</v>
      </c>
      <c r="P102" s="41">
        <v>51</v>
      </c>
      <c r="Q102" s="39">
        <v>100</v>
      </c>
      <c r="R102" s="41">
        <v>20241001</v>
      </c>
      <c r="S102" s="41" t="s">
        <v>51</v>
      </c>
      <c r="T102" s="72">
        <v>10761</v>
      </c>
      <c r="U102" s="41">
        <v>310</v>
      </c>
    </row>
    <row r="103" spans="1:21">
      <c r="A103" s="35" t="str">
        <f t="shared" si="2"/>
        <v>2002008段階</v>
      </c>
      <c r="B103" s="63">
        <v>20</v>
      </c>
      <c r="C103" s="64" t="s">
        <v>52</v>
      </c>
      <c r="D103" s="63" t="s">
        <v>50</v>
      </c>
      <c r="E103" s="39">
        <v>101</v>
      </c>
      <c r="F103" s="39">
        <v>300</v>
      </c>
      <c r="G103" s="41">
        <v>20241001</v>
      </c>
      <c r="H103" s="41" t="s">
        <v>51</v>
      </c>
      <c r="I103" s="72">
        <v>26261</v>
      </c>
      <c r="J103" s="65">
        <v>338</v>
      </c>
      <c r="L103" s="38" t="str">
        <f t="shared" si="3"/>
        <v>2002008段階</v>
      </c>
      <c r="M103" s="63">
        <v>20</v>
      </c>
      <c r="N103" s="64" t="s">
        <v>52</v>
      </c>
      <c r="O103" s="63" t="s">
        <v>50</v>
      </c>
      <c r="P103" s="39">
        <v>101</v>
      </c>
      <c r="Q103" s="39">
        <v>300</v>
      </c>
      <c r="R103" s="41">
        <v>20241001</v>
      </c>
      <c r="S103" s="41" t="s">
        <v>51</v>
      </c>
      <c r="T103" s="72">
        <v>26261</v>
      </c>
      <c r="U103" s="65">
        <v>338</v>
      </c>
    </row>
    <row r="104" spans="1:21">
      <c r="A104" s="35" t="str">
        <f t="shared" si="2"/>
        <v>2002009段階</v>
      </c>
      <c r="B104" s="63">
        <v>20</v>
      </c>
      <c r="C104" s="64" t="s">
        <v>52</v>
      </c>
      <c r="D104" s="63" t="s">
        <v>50</v>
      </c>
      <c r="E104" s="41">
        <v>301</v>
      </c>
      <c r="F104" s="39">
        <v>1000</v>
      </c>
      <c r="G104" s="41">
        <v>20241001</v>
      </c>
      <c r="H104" s="41" t="s">
        <v>51</v>
      </c>
      <c r="I104" s="72">
        <v>93861</v>
      </c>
      <c r="J104" s="41">
        <v>366</v>
      </c>
      <c r="L104" s="38" t="str">
        <f t="shared" si="3"/>
        <v>2002009段階</v>
      </c>
      <c r="M104" s="63">
        <v>20</v>
      </c>
      <c r="N104" s="64" t="s">
        <v>52</v>
      </c>
      <c r="O104" s="63" t="s">
        <v>50</v>
      </c>
      <c r="P104" s="41">
        <v>301</v>
      </c>
      <c r="Q104" s="39">
        <v>1000</v>
      </c>
      <c r="R104" s="41">
        <v>20241001</v>
      </c>
      <c r="S104" s="41" t="s">
        <v>51</v>
      </c>
      <c r="T104" s="72">
        <v>93861</v>
      </c>
      <c r="U104" s="41">
        <v>366</v>
      </c>
    </row>
    <row r="105" spans="1:21">
      <c r="A105" s="35" t="str">
        <f t="shared" si="2"/>
        <v>2002010段階</v>
      </c>
      <c r="B105" s="63">
        <v>20</v>
      </c>
      <c r="C105" s="64" t="s">
        <v>52</v>
      </c>
      <c r="D105" s="63" t="s">
        <v>50</v>
      </c>
      <c r="E105" s="39">
        <v>1001</v>
      </c>
      <c r="F105" s="39">
        <v>10000</v>
      </c>
      <c r="G105" s="41">
        <v>20241001</v>
      </c>
      <c r="H105" s="41" t="s">
        <v>51</v>
      </c>
      <c r="I105" s="72">
        <v>350061</v>
      </c>
      <c r="J105" s="65">
        <v>463</v>
      </c>
      <c r="L105" s="38" t="str">
        <f t="shared" si="3"/>
        <v>2002010段階</v>
      </c>
      <c r="M105" s="63">
        <v>20</v>
      </c>
      <c r="N105" s="64" t="s">
        <v>52</v>
      </c>
      <c r="O105" s="63" t="s">
        <v>50</v>
      </c>
      <c r="P105" s="39">
        <v>1001</v>
      </c>
      <c r="Q105" s="39">
        <v>10000</v>
      </c>
      <c r="R105" s="41">
        <v>20241001</v>
      </c>
      <c r="S105" s="41" t="s">
        <v>51</v>
      </c>
      <c r="T105" s="72">
        <v>350061</v>
      </c>
      <c r="U105" s="65">
        <v>463</v>
      </c>
    </row>
    <row r="106" spans="1:21">
      <c r="A106" s="35" t="str">
        <f t="shared" si="2"/>
        <v>2002011段階</v>
      </c>
      <c r="B106" s="63">
        <v>20</v>
      </c>
      <c r="C106" s="64" t="s">
        <v>52</v>
      </c>
      <c r="D106" s="63" t="s">
        <v>50</v>
      </c>
      <c r="E106" s="41">
        <v>10001</v>
      </c>
      <c r="F106" s="39">
        <v>9999999</v>
      </c>
      <c r="G106" s="41">
        <v>20241001</v>
      </c>
      <c r="H106" s="41" t="s">
        <v>51</v>
      </c>
      <c r="I106" s="72">
        <v>4517061</v>
      </c>
      <c r="J106" s="41">
        <v>463</v>
      </c>
      <c r="L106" s="38" t="str">
        <f t="shared" si="3"/>
        <v>2002011段階</v>
      </c>
      <c r="M106" s="63">
        <v>20</v>
      </c>
      <c r="N106" s="64" t="s">
        <v>52</v>
      </c>
      <c r="O106" s="63" t="s">
        <v>50</v>
      </c>
      <c r="P106" s="41">
        <v>10001</v>
      </c>
      <c r="Q106" s="39">
        <v>9999999</v>
      </c>
      <c r="R106" s="41">
        <v>20241001</v>
      </c>
      <c r="S106" s="41" t="s">
        <v>51</v>
      </c>
      <c r="T106" s="72">
        <v>4517061</v>
      </c>
      <c r="U106" s="41">
        <v>463</v>
      </c>
    </row>
    <row r="107" spans="1:21">
      <c r="A107" s="35" t="str">
        <f t="shared" si="2"/>
        <v>2002501段階</v>
      </c>
      <c r="B107" s="63">
        <v>20</v>
      </c>
      <c r="C107" s="64" t="s">
        <v>53</v>
      </c>
      <c r="D107" s="63" t="s">
        <v>50</v>
      </c>
      <c r="E107" s="39">
        <v>0</v>
      </c>
      <c r="F107" s="39">
        <v>4</v>
      </c>
      <c r="G107" s="41">
        <v>20241001</v>
      </c>
      <c r="H107" s="41" t="s">
        <v>51</v>
      </c>
      <c r="I107" s="72">
        <v>890</v>
      </c>
      <c r="J107" s="65">
        <v>0</v>
      </c>
      <c r="L107" s="38" t="str">
        <f t="shared" si="3"/>
        <v>2002501段階</v>
      </c>
      <c r="M107" s="63">
        <v>20</v>
      </c>
      <c r="N107" s="64" t="s">
        <v>53</v>
      </c>
      <c r="O107" s="63" t="s">
        <v>50</v>
      </c>
      <c r="P107" s="39">
        <v>0</v>
      </c>
      <c r="Q107" s="39">
        <v>4</v>
      </c>
      <c r="R107" s="41">
        <v>20241001</v>
      </c>
      <c r="S107" s="41" t="s">
        <v>51</v>
      </c>
      <c r="T107" s="72">
        <v>890</v>
      </c>
      <c r="U107" s="65">
        <v>0</v>
      </c>
    </row>
    <row r="108" spans="1:21">
      <c r="A108" s="35" t="str">
        <f t="shared" si="2"/>
        <v>2002502段階</v>
      </c>
      <c r="B108" s="63">
        <v>20</v>
      </c>
      <c r="C108" s="64" t="s">
        <v>53</v>
      </c>
      <c r="D108" s="63" t="s">
        <v>50</v>
      </c>
      <c r="E108" s="41">
        <v>5</v>
      </c>
      <c r="F108" s="39">
        <v>8</v>
      </c>
      <c r="G108" s="41">
        <v>20241001</v>
      </c>
      <c r="H108" s="41" t="s">
        <v>51</v>
      </c>
      <c r="I108" s="72">
        <v>890</v>
      </c>
      <c r="J108" s="41">
        <v>20</v>
      </c>
      <c r="L108" s="38" t="str">
        <f t="shared" si="3"/>
        <v>2002502段階</v>
      </c>
      <c r="M108" s="63">
        <v>20</v>
      </c>
      <c r="N108" s="64" t="s">
        <v>53</v>
      </c>
      <c r="O108" s="63" t="s">
        <v>50</v>
      </c>
      <c r="P108" s="41">
        <v>5</v>
      </c>
      <c r="Q108" s="39">
        <v>8</v>
      </c>
      <c r="R108" s="41">
        <v>20241001</v>
      </c>
      <c r="S108" s="41" t="s">
        <v>51</v>
      </c>
      <c r="T108" s="72">
        <v>890</v>
      </c>
      <c r="U108" s="41">
        <v>20</v>
      </c>
    </row>
    <row r="109" spans="1:21">
      <c r="A109" s="35" t="str">
        <f t="shared" si="2"/>
        <v>2002503段階</v>
      </c>
      <c r="B109" s="63">
        <v>20</v>
      </c>
      <c r="C109" s="64" t="s">
        <v>53</v>
      </c>
      <c r="D109" s="63" t="s">
        <v>50</v>
      </c>
      <c r="E109" s="39">
        <v>9</v>
      </c>
      <c r="F109" s="39">
        <v>15</v>
      </c>
      <c r="G109" s="41">
        <v>20241001</v>
      </c>
      <c r="H109" s="41" t="s">
        <v>51</v>
      </c>
      <c r="I109" s="72">
        <v>970</v>
      </c>
      <c r="J109" s="65">
        <v>153</v>
      </c>
      <c r="L109" s="38" t="str">
        <f t="shared" si="3"/>
        <v>2002503段階</v>
      </c>
      <c r="M109" s="63">
        <v>20</v>
      </c>
      <c r="N109" s="64" t="s">
        <v>53</v>
      </c>
      <c r="O109" s="63" t="s">
        <v>50</v>
      </c>
      <c r="P109" s="39">
        <v>9</v>
      </c>
      <c r="Q109" s="39">
        <v>15</v>
      </c>
      <c r="R109" s="41">
        <v>20241001</v>
      </c>
      <c r="S109" s="41" t="s">
        <v>51</v>
      </c>
      <c r="T109" s="72">
        <v>970</v>
      </c>
      <c r="U109" s="65">
        <v>153</v>
      </c>
    </row>
    <row r="110" spans="1:21">
      <c r="A110" s="35" t="str">
        <f t="shared" si="2"/>
        <v>2002504段階</v>
      </c>
      <c r="B110" s="63">
        <v>20</v>
      </c>
      <c r="C110" s="64" t="s">
        <v>53</v>
      </c>
      <c r="D110" s="63" t="s">
        <v>50</v>
      </c>
      <c r="E110" s="41">
        <v>16</v>
      </c>
      <c r="F110" s="39">
        <v>20</v>
      </c>
      <c r="G110" s="41">
        <v>20241001</v>
      </c>
      <c r="H110" s="41" t="s">
        <v>51</v>
      </c>
      <c r="I110" s="72">
        <v>2041</v>
      </c>
      <c r="J110" s="41">
        <v>164</v>
      </c>
      <c r="L110" s="38" t="str">
        <f t="shared" si="3"/>
        <v>2002504段階</v>
      </c>
      <c r="M110" s="63">
        <v>20</v>
      </c>
      <c r="N110" s="64" t="s">
        <v>53</v>
      </c>
      <c r="O110" s="63" t="s">
        <v>50</v>
      </c>
      <c r="P110" s="41">
        <v>16</v>
      </c>
      <c r="Q110" s="39">
        <v>20</v>
      </c>
      <c r="R110" s="41">
        <v>20241001</v>
      </c>
      <c r="S110" s="41" t="s">
        <v>51</v>
      </c>
      <c r="T110" s="72">
        <v>2041</v>
      </c>
      <c r="U110" s="41">
        <v>164</v>
      </c>
    </row>
    <row r="111" spans="1:21">
      <c r="A111" s="35" t="str">
        <f t="shared" si="2"/>
        <v>2002505段階</v>
      </c>
      <c r="B111" s="63">
        <v>20</v>
      </c>
      <c r="C111" s="64" t="s">
        <v>53</v>
      </c>
      <c r="D111" s="63" t="s">
        <v>50</v>
      </c>
      <c r="E111" s="39">
        <v>21</v>
      </c>
      <c r="F111" s="39">
        <v>30</v>
      </c>
      <c r="G111" s="41">
        <v>20241001</v>
      </c>
      <c r="H111" s="41" t="s">
        <v>51</v>
      </c>
      <c r="I111" s="72">
        <v>2861</v>
      </c>
      <c r="J111" s="65">
        <v>220</v>
      </c>
      <c r="L111" s="38" t="str">
        <f t="shared" si="3"/>
        <v>2002505段階</v>
      </c>
      <c r="M111" s="63">
        <v>20</v>
      </c>
      <c r="N111" s="64" t="s">
        <v>53</v>
      </c>
      <c r="O111" s="63" t="s">
        <v>50</v>
      </c>
      <c r="P111" s="39">
        <v>21</v>
      </c>
      <c r="Q111" s="39">
        <v>30</v>
      </c>
      <c r="R111" s="41">
        <v>20241001</v>
      </c>
      <c r="S111" s="41" t="s">
        <v>51</v>
      </c>
      <c r="T111" s="72">
        <v>2861</v>
      </c>
      <c r="U111" s="65">
        <v>220</v>
      </c>
    </row>
    <row r="112" spans="1:21">
      <c r="A112" s="35" t="str">
        <f t="shared" si="2"/>
        <v>2002506段階</v>
      </c>
      <c r="B112" s="63">
        <v>20</v>
      </c>
      <c r="C112" s="64" t="s">
        <v>53</v>
      </c>
      <c r="D112" s="63" t="s">
        <v>50</v>
      </c>
      <c r="E112" s="41">
        <v>31</v>
      </c>
      <c r="F112" s="39">
        <v>50</v>
      </c>
      <c r="G112" s="41">
        <v>20241001</v>
      </c>
      <c r="H112" s="41" t="s">
        <v>51</v>
      </c>
      <c r="I112" s="72">
        <v>5061</v>
      </c>
      <c r="J112" s="41">
        <v>285</v>
      </c>
      <c r="L112" s="38" t="str">
        <f t="shared" si="3"/>
        <v>2002506段階</v>
      </c>
      <c r="M112" s="63">
        <v>20</v>
      </c>
      <c r="N112" s="64" t="s">
        <v>53</v>
      </c>
      <c r="O112" s="63" t="s">
        <v>50</v>
      </c>
      <c r="P112" s="41">
        <v>31</v>
      </c>
      <c r="Q112" s="39">
        <v>50</v>
      </c>
      <c r="R112" s="41">
        <v>20241001</v>
      </c>
      <c r="S112" s="41" t="s">
        <v>51</v>
      </c>
      <c r="T112" s="72">
        <v>5061</v>
      </c>
      <c r="U112" s="41">
        <v>285</v>
      </c>
    </row>
    <row r="113" spans="1:21">
      <c r="A113" s="35" t="str">
        <f t="shared" si="2"/>
        <v>2002507段階</v>
      </c>
      <c r="B113" s="63">
        <v>20</v>
      </c>
      <c r="C113" s="64" t="s">
        <v>53</v>
      </c>
      <c r="D113" s="63" t="s">
        <v>50</v>
      </c>
      <c r="E113" s="39">
        <v>51</v>
      </c>
      <c r="F113" s="39">
        <v>100</v>
      </c>
      <c r="G113" s="41">
        <v>20241001</v>
      </c>
      <c r="H113" s="41" t="s">
        <v>51</v>
      </c>
      <c r="I113" s="72">
        <v>10761</v>
      </c>
      <c r="J113" s="65">
        <v>310</v>
      </c>
      <c r="L113" s="38" t="str">
        <f t="shared" si="3"/>
        <v>2002507段階</v>
      </c>
      <c r="M113" s="63">
        <v>20</v>
      </c>
      <c r="N113" s="64" t="s">
        <v>53</v>
      </c>
      <c r="O113" s="63" t="s">
        <v>50</v>
      </c>
      <c r="P113" s="39">
        <v>51</v>
      </c>
      <c r="Q113" s="39">
        <v>100</v>
      </c>
      <c r="R113" s="41">
        <v>20241001</v>
      </c>
      <c r="S113" s="41" t="s">
        <v>51</v>
      </c>
      <c r="T113" s="72">
        <v>10761</v>
      </c>
      <c r="U113" s="65">
        <v>310</v>
      </c>
    </row>
    <row r="114" spans="1:21">
      <c r="A114" s="35" t="str">
        <f t="shared" si="2"/>
        <v>2002508段階</v>
      </c>
      <c r="B114" s="63">
        <v>20</v>
      </c>
      <c r="C114" s="64" t="s">
        <v>53</v>
      </c>
      <c r="D114" s="63" t="s">
        <v>50</v>
      </c>
      <c r="E114" s="41">
        <v>101</v>
      </c>
      <c r="F114" s="39">
        <v>300</v>
      </c>
      <c r="G114" s="41">
        <v>20241001</v>
      </c>
      <c r="H114" s="41" t="s">
        <v>51</v>
      </c>
      <c r="I114" s="72">
        <v>26261</v>
      </c>
      <c r="J114" s="41">
        <v>338</v>
      </c>
      <c r="L114" s="38" t="str">
        <f t="shared" si="3"/>
        <v>2002508段階</v>
      </c>
      <c r="M114" s="63">
        <v>20</v>
      </c>
      <c r="N114" s="64" t="s">
        <v>53</v>
      </c>
      <c r="O114" s="63" t="s">
        <v>50</v>
      </c>
      <c r="P114" s="41">
        <v>101</v>
      </c>
      <c r="Q114" s="39">
        <v>300</v>
      </c>
      <c r="R114" s="41">
        <v>20241001</v>
      </c>
      <c r="S114" s="41" t="s">
        <v>51</v>
      </c>
      <c r="T114" s="72">
        <v>26261</v>
      </c>
      <c r="U114" s="41">
        <v>338</v>
      </c>
    </row>
    <row r="115" spans="1:21">
      <c r="A115" s="35" t="str">
        <f t="shared" si="2"/>
        <v>2002509段階</v>
      </c>
      <c r="B115" s="63">
        <v>20</v>
      </c>
      <c r="C115" s="64" t="s">
        <v>53</v>
      </c>
      <c r="D115" s="63" t="s">
        <v>50</v>
      </c>
      <c r="E115" s="39">
        <v>301</v>
      </c>
      <c r="F115" s="39">
        <v>1000</v>
      </c>
      <c r="G115" s="41">
        <v>20241001</v>
      </c>
      <c r="H115" s="41" t="s">
        <v>51</v>
      </c>
      <c r="I115" s="72">
        <v>93861</v>
      </c>
      <c r="J115" s="65">
        <v>366</v>
      </c>
      <c r="L115" s="38" t="str">
        <f t="shared" si="3"/>
        <v>2002509段階</v>
      </c>
      <c r="M115" s="63">
        <v>20</v>
      </c>
      <c r="N115" s="64" t="s">
        <v>53</v>
      </c>
      <c r="O115" s="63" t="s">
        <v>50</v>
      </c>
      <c r="P115" s="39">
        <v>301</v>
      </c>
      <c r="Q115" s="39">
        <v>1000</v>
      </c>
      <c r="R115" s="41">
        <v>20241001</v>
      </c>
      <c r="S115" s="41" t="s">
        <v>51</v>
      </c>
      <c r="T115" s="72">
        <v>93861</v>
      </c>
      <c r="U115" s="65">
        <v>366</v>
      </c>
    </row>
    <row r="116" spans="1:21">
      <c r="A116" s="35" t="str">
        <f t="shared" si="2"/>
        <v>2002510段階</v>
      </c>
      <c r="B116" s="63">
        <v>20</v>
      </c>
      <c r="C116" s="64" t="s">
        <v>53</v>
      </c>
      <c r="D116" s="63" t="s">
        <v>50</v>
      </c>
      <c r="E116" s="41">
        <v>1001</v>
      </c>
      <c r="F116" s="39">
        <v>10000</v>
      </c>
      <c r="G116" s="41">
        <v>20241001</v>
      </c>
      <c r="H116" s="41" t="s">
        <v>51</v>
      </c>
      <c r="I116" s="72">
        <v>350061</v>
      </c>
      <c r="J116" s="41">
        <v>463</v>
      </c>
      <c r="L116" s="38" t="str">
        <f t="shared" si="3"/>
        <v>2002510段階</v>
      </c>
      <c r="M116" s="63">
        <v>20</v>
      </c>
      <c r="N116" s="64" t="s">
        <v>53</v>
      </c>
      <c r="O116" s="63" t="s">
        <v>50</v>
      </c>
      <c r="P116" s="41">
        <v>1001</v>
      </c>
      <c r="Q116" s="39">
        <v>10000</v>
      </c>
      <c r="R116" s="41">
        <v>20241001</v>
      </c>
      <c r="S116" s="41" t="s">
        <v>51</v>
      </c>
      <c r="T116" s="72">
        <v>350061</v>
      </c>
      <c r="U116" s="41">
        <v>463</v>
      </c>
    </row>
    <row r="117" spans="1:21">
      <c r="A117" s="35" t="str">
        <f t="shared" si="2"/>
        <v>2002511段階</v>
      </c>
      <c r="B117" s="63">
        <v>20</v>
      </c>
      <c r="C117" s="64" t="s">
        <v>53</v>
      </c>
      <c r="D117" s="63" t="s">
        <v>50</v>
      </c>
      <c r="E117" s="39">
        <v>10001</v>
      </c>
      <c r="F117" s="39">
        <v>9999999</v>
      </c>
      <c r="G117" s="41">
        <v>20241001</v>
      </c>
      <c r="H117" s="41" t="s">
        <v>51</v>
      </c>
      <c r="I117" s="72">
        <v>4517061</v>
      </c>
      <c r="J117" s="65">
        <v>463</v>
      </c>
      <c r="L117" s="38" t="str">
        <f t="shared" si="3"/>
        <v>2002511段階</v>
      </c>
      <c r="M117" s="63">
        <v>20</v>
      </c>
      <c r="N117" s="64" t="s">
        <v>53</v>
      </c>
      <c r="O117" s="63" t="s">
        <v>50</v>
      </c>
      <c r="P117" s="39">
        <v>10001</v>
      </c>
      <c r="Q117" s="39">
        <v>9999999</v>
      </c>
      <c r="R117" s="41">
        <v>20241001</v>
      </c>
      <c r="S117" s="41" t="s">
        <v>51</v>
      </c>
      <c r="T117" s="72">
        <v>4517061</v>
      </c>
      <c r="U117" s="65">
        <v>463</v>
      </c>
    </row>
    <row r="118" spans="1:21">
      <c r="A118" s="35" t="str">
        <f t="shared" si="2"/>
        <v>2003001段階</v>
      </c>
      <c r="B118" s="63">
        <v>20</v>
      </c>
      <c r="C118" s="64" t="s">
        <v>54</v>
      </c>
      <c r="D118" s="63" t="s">
        <v>50</v>
      </c>
      <c r="E118" s="41">
        <v>0</v>
      </c>
      <c r="F118" s="39">
        <v>10</v>
      </c>
      <c r="G118" s="41">
        <v>20241001</v>
      </c>
      <c r="H118" s="41" t="s">
        <v>51</v>
      </c>
      <c r="I118" s="72">
        <v>1300</v>
      </c>
      <c r="J118" s="41">
        <v>0</v>
      </c>
      <c r="L118" s="38" t="str">
        <f t="shared" si="3"/>
        <v>2003001段階</v>
      </c>
      <c r="M118" s="63">
        <v>20</v>
      </c>
      <c r="N118" s="64" t="s">
        <v>54</v>
      </c>
      <c r="O118" s="63" t="s">
        <v>50</v>
      </c>
      <c r="P118" s="41">
        <v>0</v>
      </c>
      <c r="Q118" s="39">
        <v>10</v>
      </c>
      <c r="R118" s="41">
        <v>20241001</v>
      </c>
      <c r="S118" s="41" t="s">
        <v>51</v>
      </c>
      <c r="T118" s="72">
        <v>1300</v>
      </c>
      <c r="U118" s="41">
        <v>0</v>
      </c>
    </row>
    <row r="119" spans="1:21">
      <c r="A119" s="35" t="str">
        <f t="shared" si="2"/>
        <v>2003002段階</v>
      </c>
      <c r="B119" s="63">
        <v>20</v>
      </c>
      <c r="C119" s="64" t="s">
        <v>54</v>
      </c>
      <c r="D119" s="63" t="s">
        <v>50</v>
      </c>
      <c r="E119" s="39">
        <v>11</v>
      </c>
      <c r="F119" s="39">
        <v>15</v>
      </c>
      <c r="G119" s="41">
        <v>20241001</v>
      </c>
      <c r="H119" s="41" t="s">
        <v>51</v>
      </c>
      <c r="I119" s="72">
        <v>1300</v>
      </c>
      <c r="J119" s="65">
        <v>153</v>
      </c>
      <c r="L119" s="38" t="str">
        <f t="shared" si="3"/>
        <v>2003002段階</v>
      </c>
      <c r="M119" s="63">
        <v>20</v>
      </c>
      <c r="N119" s="64" t="s">
        <v>54</v>
      </c>
      <c r="O119" s="63" t="s">
        <v>50</v>
      </c>
      <c r="P119" s="39">
        <v>11</v>
      </c>
      <c r="Q119" s="39">
        <v>15</v>
      </c>
      <c r="R119" s="41">
        <v>20241001</v>
      </c>
      <c r="S119" s="41" t="s">
        <v>51</v>
      </c>
      <c r="T119" s="72">
        <v>1300</v>
      </c>
      <c r="U119" s="65">
        <v>153</v>
      </c>
    </row>
    <row r="120" spans="1:21">
      <c r="A120" s="35" t="str">
        <f t="shared" si="2"/>
        <v>2003003段階</v>
      </c>
      <c r="B120" s="63">
        <v>20</v>
      </c>
      <c r="C120" s="64" t="s">
        <v>54</v>
      </c>
      <c r="D120" s="63" t="s">
        <v>50</v>
      </c>
      <c r="E120" s="41">
        <v>16</v>
      </c>
      <c r="F120" s="39">
        <v>20</v>
      </c>
      <c r="G120" s="41">
        <v>20241001</v>
      </c>
      <c r="H120" s="41" t="s">
        <v>51</v>
      </c>
      <c r="I120" s="72">
        <v>2065</v>
      </c>
      <c r="J120" s="41">
        <v>164</v>
      </c>
      <c r="L120" s="38" t="str">
        <f t="shared" si="3"/>
        <v>2003003段階</v>
      </c>
      <c r="M120" s="63">
        <v>20</v>
      </c>
      <c r="N120" s="64" t="s">
        <v>54</v>
      </c>
      <c r="O120" s="63" t="s">
        <v>50</v>
      </c>
      <c r="P120" s="41">
        <v>16</v>
      </c>
      <c r="Q120" s="39">
        <v>20</v>
      </c>
      <c r="R120" s="41">
        <v>20241001</v>
      </c>
      <c r="S120" s="41" t="s">
        <v>51</v>
      </c>
      <c r="T120" s="72">
        <v>2065</v>
      </c>
      <c r="U120" s="41">
        <v>164</v>
      </c>
    </row>
    <row r="121" spans="1:21">
      <c r="A121" s="35" t="str">
        <f t="shared" si="2"/>
        <v>2003004段階</v>
      </c>
      <c r="B121" s="63">
        <v>20</v>
      </c>
      <c r="C121" s="64" t="s">
        <v>54</v>
      </c>
      <c r="D121" s="63" t="s">
        <v>50</v>
      </c>
      <c r="E121" s="39">
        <v>21</v>
      </c>
      <c r="F121" s="39">
        <v>30</v>
      </c>
      <c r="G121" s="41">
        <v>20241001</v>
      </c>
      <c r="H121" s="41" t="s">
        <v>51</v>
      </c>
      <c r="I121" s="72">
        <v>2885</v>
      </c>
      <c r="J121" s="65">
        <v>220</v>
      </c>
      <c r="L121" s="38" t="str">
        <f t="shared" si="3"/>
        <v>2003004段階</v>
      </c>
      <c r="M121" s="63">
        <v>20</v>
      </c>
      <c r="N121" s="64" t="s">
        <v>54</v>
      </c>
      <c r="O121" s="63" t="s">
        <v>50</v>
      </c>
      <c r="P121" s="39">
        <v>21</v>
      </c>
      <c r="Q121" s="39">
        <v>30</v>
      </c>
      <c r="R121" s="41">
        <v>20241001</v>
      </c>
      <c r="S121" s="41" t="s">
        <v>51</v>
      </c>
      <c r="T121" s="72">
        <v>2885</v>
      </c>
      <c r="U121" s="65">
        <v>220</v>
      </c>
    </row>
    <row r="122" spans="1:21">
      <c r="A122" s="35" t="str">
        <f t="shared" si="2"/>
        <v>2003005段階</v>
      </c>
      <c r="B122" s="63">
        <v>20</v>
      </c>
      <c r="C122" s="64" t="s">
        <v>54</v>
      </c>
      <c r="D122" s="63" t="s">
        <v>50</v>
      </c>
      <c r="E122" s="41">
        <v>31</v>
      </c>
      <c r="F122" s="39">
        <v>50</v>
      </c>
      <c r="G122" s="41">
        <v>20241001</v>
      </c>
      <c r="H122" s="41" t="s">
        <v>51</v>
      </c>
      <c r="I122" s="72">
        <v>5085</v>
      </c>
      <c r="J122" s="41">
        <v>285</v>
      </c>
      <c r="L122" s="38" t="str">
        <f t="shared" si="3"/>
        <v>2003005段階</v>
      </c>
      <c r="M122" s="63">
        <v>20</v>
      </c>
      <c r="N122" s="64" t="s">
        <v>54</v>
      </c>
      <c r="O122" s="63" t="s">
        <v>50</v>
      </c>
      <c r="P122" s="41">
        <v>31</v>
      </c>
      <c r="Q122" s="39">
        <v>50</v>
      </c>
      <c r="R122" s="41">
        <v>20241001</v>
      </c>
      <c r="S122" s="41" t="s">
        <v>51</v>
      </c>
      <c r="T122" s="72">
        <v>5085</v>
      </c>
      <c r="U122" s="41">
        <v>285</v>
      </c>
    </row>
    <row r="123" spans="1:21">
      <c r="A123" s="35" t="str">
        <f t="shared" si="2"/>
        <v>2003006段階</v>
      </c>
      <c r="B123" s="63">
        <v>20</v>
      </c>
      <c r="C123" s="64" t="s">
        <v>54</v>
      </c>
      <c r="D123" s="63" t="s">
        <v>50</v>
      </c>
      <c r="E123" s="39">
        <v>51</v>
      </c>
      <c r="F123" s="39">
        <v>100</v>
      </c>
      <c r="G123" s="41">
        <v>20241001</v>
      </c>
      <c r="H123" s="41" t="s">
        <v>51</v>
      </c>
      <c r="I123" s="72">
        <v>10785</v>
      </c>
      <c r="J123" s="65">
        <v>310</v>
      </c>
      <c r="L123" s="38" t="str">
        <f t="shared" si="3"/>
        <v>2003006段階</v>
      </c>
      <c r="M123" s="63">
        <v>20</v>
      </c>
      <c r="N123" s="64" t="s">
        <v>54</v>
      </c>
      <c r="O123" s="63" t="s">
        <v>50</v>
      </c>
      <c r="P123" s="39">
        <v>51</v>
      </c>
      <c r="Q123" s="39">
        <v>100</v>
      </c>
      <c r="R123" s="41">
        <v>20241001</v>
      </c>
      <c r="S123" s="41" t="s">
        <v>51</v>
      </c>
      <c r="T123" s="72">
        <v>10785</v>
      </c>
      <c r="U123" s="65">
        <v>310</v>
      </c>
    </row>
    <row r="124" spans="1:21">
      <c r="A124" s="35" t="str">
        <f t="shared" si="2"/>
        <v>2003007段階</v>
      </c>
      <c r="B124" s="63">
        <v>20</v>
      </c>
      <c r="C124" s="64" t="s">
        <v>54</v>
      </c>
      <c r="D124" s="63" t="s">
        <v>50</v>
      </c>
      <c r="E124" s="41">
        <v>101</v>
      </c>
      <c r="F124" s="39">
        <v>300</v>
      </c>
      <c r="G124" s="41">
        <v>20241001</v>
      </c>
      <c r="H124" s="41" t="s">
        <v>51</v>
      </c>
      <c r="I124" s="72">
        <v>26285</v>
      </c>
      <c r="J124" s="41">
        <v>338</v>
      </c>
      <c r="L124" s="38" t="str">
        <f t="shared" si="3"/>
        <v>2003007段階</v>
      </c>
      <c r="M124" s="63">
        <v>20</v>
      </c>
      <c r="N124" s="64" t="s">
        <v>54</v>
      </c>
      <c r="O124" s="63" t="s">
        <v>50</v>
      </c>
      <c r="P124" s="41">
        <v>101</v>
      </c>
      <c r="Q124" s="39">
        <v>300</v>
      </c>
      <c r="R124" s="41">
        <v>20241001</v>
      </c>
      <c r="S124" s="41" t="s">
        <v>51</v>
      </c>
      <c r="T124" s="72">
        <v>26285</v>
      </c>
      <c r="U124" s="41">
        <v>338</v>
      </c>
    </row>
    <row r="125" spans="1:21">
      <c r="A125" s="35" t="str">
        <f t="shared" si="2"/>
        <v>2003008段階</v>
      </c>
      <c r="B125" s="63">
        <v>20</v>
      </c>
      <c r="C125" s="64" t="s">
        <v>54</v>
      </c>
      <c r="D125" s="63" t="s">
        <v>50</v>
      </c>
      <c r="E125" s="39">
        <v>301</v>
      </c>
      <c r="F125" s="39">
        <v>1000</v>
      </c>
      <c r="G125" s="41">
        <v>20241001</v>
      </c>
      <c r="H125" s="41" t="s">
        <v>51</v>
      </c>
      <c r="I125" s="72">
        <v>93885</v>
      </c>
      <c r="J125" s="65">
        <v>366</v>
      </c>
      <c r="L125" s="38" t="str">
        <f t="shared" si="3"/>
        <v>2003008段階</v>
      </c>
      <c r="M125" s="63">
        <v>20</v>
      </c>
      <c r="N125" s="64" t="s">
        <v>54</v>
      </c>
      <c r="O125" s="63" t="s">
        <v>50</v>
      </c>
      <c r="P125" s="39">
        <v>301</v>
      </c>
      <c r="Q125" s="39">
        <v>1000</v>
      </c>
      <c r="R125" s="41">
        <v>20241001</v>
      </c>
      <c r="S125" s="41" t="s">
        <v>51</v>
      </c>
      <c r="T125" s="72">
        <v>93885</v>
      </c>
      <c r="U125" s="65">
        <v>366</v>
      </c>
    </row>
    <row r="126" spans="1:21">
      <c r="A126" s="35" t="str">
        <f t="shared" si="2"/>
        <v>2003009段階</v>
      </c>
      <c r="B126" s="63">
        <v>20</v>
      </c>
      <c r="C126" s="64" t="s">
        <v>54</v>
      </c>
      <c r="D126" s="63" t="s">
        <v>50</v>
      </c>
      <c r="E126" s="41">
        <v>1001</v>
      </c>
      <c r="F126" s="39">
        <v>10000</v>
      </c>
      <c r="G126" s="41">
        <v>20241001</v>
      </c>
      <c r="H126" s="41" t="s">
        <v>51</v>
      </c>
      <c r="I126" s="72">
        <v>350085</v>
      </c>
      <c r="J126" s="41">
        <v>463</v>
      </c>
      <c r="L126" s="38" t="str">
        <f t="shared" si="3"/>
        <v>2003009段階</v>
      </c>
      <c r="M126" s="63">
        <v>20</v>
      </c>
      <c r="N126" s="64" t="s">
        <v>54</v>
      </c>
      <c r="O126" s="63" t="s">
        <v>50</v>
      </c>
      <c r="P126" s="41">
        <v>1001</v>
      </c>
      <c r="Q126" s="39">
        <v>10000</v>
      </c>
      <c r="R126" s="41">
        <v>20241001</v>
      </c>
      <c r="S126" s="41" t="s">
        <v>51</v>
      </c>
      <c r="T126" s="72">
        <v>350085</v>
      </c>
      <c r="U126" s="41">
        <v>463</v>
      </c>
    </row>
    <row r="127" spans="1:21">
      <c r="A127" s="35" t="str">
        <f t="shared" si="2"/>
        <v>2003010段階</v>
      </c>
      <c r="B127" s="63">
        <v>20</v>
      </c>
      <c r="C127" s="64" t="s">
        <v>54</v>
      </c>
      <c r="D127" s="63" t="s">
        <v>50</v>
      </c>
      <c r="E127" s="39">
        <v>10001</v>
      </c>
      <c r="F127" s="39">
        <v>9999999</v>
      </c>
      <c r="G127" s="41">
        <v>20241001</v>
      </c>
      <c r="H127" s="41" t="s">
        <v>51</v>
      </c>
      <c r="I127" s="72">
        <v>93885</v>
      </c>
      <c r="J127" s="65">
        <v>463</v>
      </c>
      <c r="L127" s="38" t="str">
        <f t="shared" si="3"/>
        <v>2003010段階</v>
      </c>
      <c r="M127" s="63">
        <v>20</v>
      </c>
      <c r="N127" s="64" t="s">
        <v>54</v>
      </c>
      <c r="O127" s="63" t="s">
        <v>50</v>
      </c>
      <c r="P127" s="39">
        <v>10001</v>
      </c>
      <c r="Q127" s="39">
        <v>9999999</v>
      </c>
      <c r="R127" s="41">
        <v>20241001</v>
      </c>
      <c r="S127" s="41" t="s">
        <v>51</v>
      </c>
      <c r="T127" s="72">
        <v>93885</v>
      </c>
      <c r="U127" s="65">
        <v>463</v>
      </c>
    </row>
    <row r="128" spans="1:21">
      <c r="A128" s="35" t="str">
        <f t="shared" si="2"/>
        <v>2004001段階</v>
      </c>
      <c r="B128" s="63">
        <v>20</v>
      </c>
      <c r="C128" s="64" t="s">
        <v>55</v>
      </c>
      <c r="D128" s="63" t="s">
        <v>50</v>
      </c>
      <c r="E128" s="41">
        <v>0</v>
      </c>
      <c r="F128" s="39">
        <v>30</v>
      </c>
      <c r="G128" s="41">
        <v>20241001</v>
      </c>
      <c r="H128" s="41" t="s">
        <v>51</v>
      </c>
      <c r="I128" s="72">
        <v>6000</v>
      </c>
      <c r="J128" s="41">
        <v>0</v>
      </c>
      <c r="L128" s="38" t="str">
        <f t="shared" si="3"/>
        <v>2004001段階</v>
      </c>
      <c r="M128" s="63">
        <v>20</v>
      </c>
      <c r="N128" s="64" t="s">
        <v>55</v>
      </c>
      <c r="O128" s="63" t="s">
        <v>50</v>
      </c>
      <c r="P128" s="41">
        <v>0</v>
      </c>
      <c r="Q128" s="39">
        <v>30</v>
      </c>
      <c r="R128" s="41">
        <v>20241001</v>
      </c>
      <c r="S128" s="41" t="s">
        <v>51</v>
      </c>
      <c r="T128" s="72">
        <v>6000</v>
      </c>
      <c r="U128" s="41">
        <v>0</v>
      </c>
    </row>
    <row r="129" spans="1:21">
      <c r="A129" s="35" t="str">
        <f t="shared" si="2"/>
        <v>2004002段階</v>
      </c>
      <c r="B129" s="63">
        <v>20</v>
      </c>
      <c r="C129" s="64" t="s">
        <v>55</v>
      </c>
      <c r="D129" s="63" t="s">
        <v>50</v>
      </c>
      <c r="E129" s="39">
        <v>31</v>
      </c>
      <c r="F129" s="39">
        <v>50</v>
      </c>
      <c r="G129" s="41">
        <v>20241001</v>
      </c>
      <c r="H129" s="41" t="s">
        <v>51</v>
      </c>
      <c r="I129" s="72">
        <v>6000</v>
      </c>
      <c r="J129" s="65">
        <v>285</v>
      </c>
      <c r="L129" s="38" t="str">
        <f t="shared" si="3"/>
        <v>2004002段階</v>
      </c>
      <c r="M129" s="63">
        <v>20</v>
      </c>
      <c r="N129" s="64" t="s">
        <v>55</v>
      </c>
      <c r="O129" s="63" t="s">
        <v>50</v>
      </c>
      <c r="P129" s="39">
        <v>31</v>
      </c>
      <c r="Q129" s="39">
        <v>50</v>
      </c>
      <c r="R129" s="41">
        <v>20241001</v>
      </c>
      <c r="S129" s="41" t="s">
        <v>51</v>
      </c>
      <c r="T129" s="72">
        <v>6000</v>
      </c>
      <c r="U129" s="65">
        <v>285</v>
      </c>
    </row>
    <row r="130" spans="1:21">
      <c r="A130" s="35" t="str">
        <f t="shared" si="2"/>
        <v>2004003段階</v>
      </c>
      <c r="B130" s="63">
        <v>20</v>
      </c>
      <c r="C130" s="64" t="s">
        <v>55</v>
      </c>
      <c r="D130" s="63" t="s">
        <v>50</v>
      </c>
      <c r="E130" s="41">
        <v>51</v>
      </c>
      <c r="F130" s="39">
        <v>100</v>
      </c>
      <c r="G130" s="41">
        <v>20241001</v>
      </c>
      <c r="H130" s="41" t="s">
        <v>51</v>
      </c>
      <c r="I130" s="72">
        <v>11700</v>
      </c>
      <c r="J130" s="41">
        <v>310</v>
      </c>
      <c r="L130" s="38" t="str">
        <f t="shared" si="3"/>
        <v>2004003段階</v>
      </c>
      <c r="M130" s="63">
        <v>20</v>
      </c>
      <c r="N130" s="64" t="s">
        <v>55</v>
      </c>
      <c r="O130" s="63" t="s">
        <v>50</v>
      </c>
      <c r="P130" s="41">
        <v>51</v>
      </c>
      <c r="Q130" s="39">
        <v>100</v>
      </c>
      <c r="R130" s="41">
        <v>20241001</v>
      </c>
      <c r="S130" s="41" t="s">
        <v>51</v>
      </c>
      <c r="T130" s="72">
        <v>11700</v>
      </c>
      <c r="U130" s="41">
        <v>310</v>
      </c>
    </row>
    <row r="131" spans="1:21">
      <c r="A131" s="35" t="str">
        <f t="shared" si="2"/>
        <v>2004004段階</v>
      </c>
      <c r="B131" s="63">
        <v>20</v>
      </c>
      <c r="C131" s="64" t="s">
        <v>55</v>
      </c>
      <c r="D131" s="63" t="s">
        <v>50</v>
      </c>
      <c r="E131" s="39">
        <v>101</v>
      </c>
      <c r="F131" s="39">
        <v>300</v>
      </c>
      <c r="G131" s="41">
        <v>20241001</v>
      </c>
      <c r="H131" s="41" t="s">
        <v>51</v>
      </c>
      <c r="I131" s="72">
        <v>27200</v>
      </c>
      <c r="J131" s="65">
        <v>338</v>
      </c>
      <c r="L131" s="38" t="str">
        <f t="shared" si="3"/>
        <v>2004004段階</v>
      </c>
      <c r="M131" s="63">
        <v>20</v>
      </c>
      <c r="N131" s="64" t="s">
        <v>55</v>
      </c>
      <c r="O131" s="63" t="s">
        <v>50</v>
      </c>
      <c r="P131" s="39">
        <v>101</v>
      </c>
      <c r="Q131" s="39">
        <v>300</v>
      </c>
      <c r="R131" s="41">
        <v>20241001</v>
      </c>
      <c r="S131" s="41" t="s">
        <v>51</v>
      </c>
      <c r="T131" s="72">
        <v>27200</v>
      </c>
      <c r="U131" s="65">
        <v>338</v>
      </c>
    </row>
    <row r="132" spans="1:21">
      <c r="A132" s="35" t="str">
        <f t="shared" si="2"/>
        <v>2004005段階</v>
      </c>
      <c r="B132" s="63">
        <v>20</v>
      </c>
      <c r="C132" s="64" t="s">
        <v>55</v>
      </c>
      <c r="D132" s="63" t="s">
        <v>50</v>
      </c>
      <c r="E132" s="41">
        <v>301</v>
      </c>
      <c r="F132" s="39">
        <v>1000</v>
      </c>
      <c r="G132" s="41">
        <v>20241001</v>
      </c>
      <c r="H132" s="41" t="s">
        <v>51</v>
      </c>
      <c r="I132" s="72">
        <v>94800</v>
      </c>
      <c r="J132" s="41">
        <v>366</v>
      </c>
      <c r="L132" s="38" t="str">
        <f t="shared" si="3"/>
        <v>2004005段階</v>
      </c>
      <c r="M132" s="63">
        <v>20</v>
      </c>
      <c r="N132" s="64" t="s">
        <v>55</v>
      </c>
      <c r="O132" s="63" t="s">
        <v>50</v>
      </c>
      <c r="P132" s="41">
        <v>301</v>
      </c>
      <c r="Q132" s="39">
        <v>1000</v>
      </c>
      <c r="R132" s="41">
        <v>20241001</v>
      </c>
      <c r="S132" s="41" t="s">
        <v>51</v>
      </c>
      <c r="T132" s="72">
        <v>94800</v>
      </c>
      <c r="U132" s="41">
        <v>366</v>
      </c>
    </row>
    <row r="133" spans="1:21">
      <c r="A133" s="35" t="str">
        <f t="shared" ref="A133:A196" si="4">B133&amp;C133&amp;IF(C132&amp;B132=C133&amp;B133,TEXT(MID(A132,6,2)+1,"00")&amp;"段階","01段階")</f>
        <v>2004006段階</v>
      </c>
      <c r="B133" s="63">
        <v>20</v>
      </c>
      <c r="C133" s="64" t="s">
        <v>55</v>
      </c>
      <c r="D133" s="63" t="s">
        <v>50</v>
      </c>
      <c r="E133" s="39">
        <v>1001</v>
      </c>
      <c r="F133" s="39">
        <v>10000</v>
      </c>
      <c r="G133" s="41">
        <v>20241001</v>
      </c>
      <c r="H133" s="41" t="s">
        <v>51</v>
      </c>
      <c r="I133" s="72">
        <v>351000</v>
      </c>
      <c r="J133" s="65">
        <v>463</v>
      </c>
      <c r="L133" s="38" t="str">
        <f t="shared" ref="L133:L196" si="5">M133&amp;N133&amp;IF(M132&amp;N132=M133&amp;N133,TEXT(MID(L132,6,2)+1,"00")&amp;"段階","01段階")</f>
        <v>2004006段階</v>
      </c>
      <c r="M133" s="63">
        <v>20</v>
      </c>
      <c r="N133" s="64" t="s">
        <v>55</v>
      </c>
      <c r="O133" s="63" t="s">
        <v>50</v>
      </c>
      <c r="P133" s="39">
        <v>1001</v>
      </c>
      <c r="Q133" s="39">
        <v>10000</v>
      </c>
      <c r="R133" s="41">
        <v>20241001</v>
      </c>
      <c r="S133" s="41" t="s">
        <v>51</v>
      </c>
      <c r="T133" s="72">
        <v>351000</v>
      </c>
      <c r="U133" s="65">
        <v>463</v>
      </c>
    </row>
    <row r="134" spans="1:21">
      <c r="A134" s="35" t="str">
        <f t="shared" si="4"/>
        <v>2004007段階</v>
      </c>
      <c r="B134" s="63">
        <v>20</v>
      </c>
      <c r="C134" s="64" t="s">
        <v>55</v>
      </c>
      <c r="D134" s="63" t="s">
        <v>50</v>
      </c>
      <c r="E134" s="41">
        <v>10001</v>
      </c>
      <c r="F134" s="39">
        <v>9999999</v>
      </c>
      <c r="G134" s="41">
        <v>20241001</v>
      </c>
      <c r="H134" s="41" t="s">
        <v>51</v>
      </c>
      <c r="I134" s="72">
        <v>4518000</v>
      </c>
      <c r="J134" s="41">
        <v>463</v>
      </c>
      <c r="L134" s="38" t="str">
        <f t="shared" si="5"/>
        <v>2004007段階</v>
      </c>
      <c r="M134" s="63">
        <v>20</v>
      </c>
      <c r="N134" s="64" t="s">
        <v>55</v>
      </c>
      <c r="O134" s="63" t="s">
        <v>50</v>
      </c>
      <c r="P134" s="41">
        <v>10001</v>
      </c>
      <c r="Q134" s="39">
        <v>9999999</v>
      </c>
      <c r="R134" s="41">
        <v>20241001</v>
      </c>
      <c r="S134" s="41" t="s">
        <v>51</v>
      </c>
      <c r="T134" s="72">
        <v>4518000</v>
      </c>
      <c r="U134" s="41">
        <v>463</v>
      </c>
    </row>
    <row r="135" spans="1:21">
      <c r="A135" s="35" t="str">
        <f t="shared" si="4"/>
        <v>2005001段階</v>
      </c>
      <c r="B135" s="63">
        <v>20</v>
      </c>
      <c r="C135" s="64" t="s">
        <v>56</v>
      </c>
      <c r="D135" s="63" t="s">
        <v>50</v>
      </c>
      <c r="E135" s="39">
        <v>0</v>
      </c>
      <c r="F135" s="39">
        <v>50</v>
      </c>
      <c r="G135" s="41">
        <v>20241001</v>
      </c>
      <c r="H135" s="41" t="s">
        <v>51</v>
      </c>
      <c r="I135" s="72">
        <v>11500</v>
      </c>
      <c r="J135" s="65">
        <v>0</v>
      </c>
      <c r="K135" s="40"/>
      <c r="L135" s="38" t="str">
        <f t="shared" si="5"/>
        <v>2005001段階</v>
      </c>
      <c r="M135" s="63">
        <v>20</v>
      </c>
      <c r="N135" s="64" t="s">
        <v>56</v>
      </c>
      <c r="O135" s="63" t="s">
        <v>50</v>
      </c>
      <c r="P135" s="39">
        <v>0</v>
      </c>
      <c r="Q135" s="39">
        <v>50</v>
      </c>
      <c r="R135" s="41">
        <v>20241001</v>
      </c>
      <c r="S135" s="41" t="s">
        <v>51</v>
      </c>
      <c r="T135" s="72">
        <v>11500</v>
      </c>
      <c r="U135" s="65">
        <v>0</v>
      </c>
    </row>
    <row r="136" spans="1:21">
      <c r="A136" s="35" t="str">
        <f t="shared" si="4"/>
        <v>2005002段階</v>
      </c>
      <c r="B136" s="63">
        <v>20</v>
      </c>
      <c r="C136" s="64" t="s">
        <v>56</v>
      </c>
      <c r="D136" s="63" t="s">
        <v>50</v>
      </c>
      <c r="E136" s="41">
        <v>51</v>
      </c>
      <c r="F136" s="39">
        <v>100</v>
      </c>
      <c r="G136" s="41">
        <v>20241001</v>
      </c>
      <c r="H136" s="41" t="s">
        <v>51</v>
      </c>
      <c r="I136" s="72">
        <v>11500</v>
      </c>
      <c r="J136" s="41">
        <v>310</v>
      </c>
      <c r="K136" s="40"/>
      <c r="L136" s="38" t="str">
        <f t="shared" si="5"/>
        <v>2005002段階</v>
      </c>
      <c r="M136" s="63">
        <v>20</v>
      </c>
      <c r="N136" s="64" t="s">
        <v>56</v>
      </c>
      <c r="O136" s="63" t="s">
        <v>50</v>
      </c>
      <c r="P136" s="41">
        <v>51</v>
      </c>
      <c r="Q136" s="39">
        <v>100</v>
      </c>
      <c r="R136" s="41">
        <v>20241001</v>
      </c>
      <c r="S136" s="41" t="s">
        <v>51</v>
      </c>
      <c r="T136" s="72">
        <v>11500</v>
      </c>
      <c r="U136" s="41">
        <v>310</v>
      </c>
    </row>
    <row r="137" spans="1:21">
      <c r="A137" s="35" t="str">
        <f t="shared" si="4"/>
        <v>2005003段階</v>
      </c>
      <c r="B137" s="63">
        <v>20</v>
      </c>
      <c r="C137" s="64" t="s">
        <v>56</v>
      </c>
      <c r="D137" s="63" t="s">
        <v>50</v>
      </c>
      <c r="E137" s="39">
        <v>101</v>
      </c>
      <c r="F137" s="39">
        <v>300</v>
      </c>
      <c r="G137" s="41">
        <v>20241001</v>
      </c>
      <c r="H137" s="41" t="s">
        <v>51</v>
      </c>
      <c r="I137" s="72">
        <v>27000</v>
      </c>
      <c r="J137" s="65">
        <v>338</v>
      </c>
      <c r="K137" s="40"/>
      <c r="L137" s="38" t="str">
        <f t="shared" si="5"/>
        <v>2005003段階</v>
      </c>
      <c r="M137" s="63">
        <v>20</v>
      </c>
      <c r="N137" s="64" t="s">
        <v>56</v>
      </c>
      <c r="O137" s="63" t="s">
        <v>50</v>
      </c>
      <c r="P137" s="39">
        <v>101</v>
      </c>
      <c r="Q137" s="39">
        <v>300</v>
      </c>
      <c r="R137" s="41">
        <v>20241001</v>
      </c>
      <c r="S137" s="41" t="s">
        <v>51</v>
      </c>
      <c r="T137" s="72">
        <v>27000</v>
      </c>
      <c r="U137" s="65">
        <v>338</v>
      </c>
    </row>
    <row r="138" spans="1:21">
      <c r="A138" s="35" t="str">
        <f t="shared" si="4"/>
        <v>2005004段階</v>
      </c>
      <c r="B138" s="63">
        <v>20</v>
      </c>
      <c r="C138" s="64" t="s">
        <v>56</v>
      </c>
      <c r="D138" s="63" t="s">
        <v>50</v>
      </c>
      <c r="E138" s="41">
        <v>301</v>
      </c>
      <c r="F138" s="39">
        <v>1000</v>
      </c>
      <c r="G138" s="41">
        <v>20241001</v>
      </c>
      <c r="H138" s="41" t="s">
        <v>51</v>
      </c>
      <c r="I138" s="72">
        <v>94600</v>
      </c>
      <c r="J138" s="41">
        <v>366</v>
      </c>
      <c r="K138" s="40"/>
      <c r="L138" s="38" t="str">
        <f t="shared" si="5"/>
        <v>2005004段階</v>
      </c>
      <c r="M138" s="63">
        <v>20</v>
      </c>
      <c r="N138" s="64" t="s">
        <v>56</v>
      </c>
      <c r="O138" s="63" t="s">
        <v>50</v>
      </c>
      <c r="P138" s="41">
        <v>301</v>
      </c>
      <c r="Q138" s="39">
        <v>1000</v>
      </c>
      <c r="R138" s="41">
        <v>20241001</v>
      </c>
      <c r="S138" s="41" t="s">
        <v>51</v>
      </c>
      <c r="T138" s="72">
        <v>94600</v>
      </c>
      <c r="U138" s="41">
        <v>366</v>
      </c>
    </row>
    <row r="139" spans="1:21">
      <c r="A139" s="35" t="str">
        <f t="shared" si="4"/>
        <v>2005005段階</v>
      </c>
      <c r="B139" s="63">
        <v>20</v>
      </c>
      <c r="C139" s="64" t="s">
        <v>56</v>
      </c>
      <c r="D139" s="63" t="s">
        <v>50</v>
      </c>
      <c r="E139" s="39">
        <v>1001</v>
      </c>
      <c r="F139" s="39">
        <v>10000</v>
      </c>
      <c r="G139" s="41">
        <v>20241001</v>
      </c>
      <c r="H139" s="41" t="s">
        <v>51</v>
      </c>
      <c r="I139" s="72">
        <v>350800</v>
      </c>
      <c r="J139" s="65">
        <v>463</v>
      </c>
      <c r="K139" s="40"/>
      <c r="L139" s="38" t="str">
        <f t="shared" si="5"/>
        <v>2005005段階</v>
      </c>
      <c r="M139" s="63">
        <v>20</v>
      </c>
      <c r="N139" s="64" t="s">
        <v>56</v>
      </c>
      <c r="O139" s="63" t="s">
        <v>50</v>
      </c>
      <c r="P139" s="39">
        <v>1001</v>
      </c>
      <c r="Q139" s="39">
        <v>10000</v>
      </c>
      <c r="R139" s="41">
        <v>20241001</v>
      </c>
      <c r="S139" s="41" t="s">
        <v>51</v>
      </c>
      <c r="T139" s="72">
        <v>350800</v>
      </c>
      <c r="U139" s="65">
        <v>463</v>
      </c>
    </row>
    <row r="140" spans="1:21">
      <c r="A140" s="35" t="str">
        <f t="shared" si="4"/>
        <v>2005006段階</v>
      </c>
      <c r="B140" s="63">
        <v>20</v>
      </c>
      <c r="C140" s="64" t="s">
        <v>56</v>
      </c>
      <c r="D140" s="63" t="s">
        <v>50</v>
      </c>
      <c r="E140" s="41">
        <v>10001</v>
      </c>
      <c r="F140" s="39">
        <v>9999999</v>
      </c>
      <c r="G140" s="41">
        <v>20241001</v>
      </c>
      <c r="H140" s="41" t="s">
        <v>51</v>
      </c>
      <c r="I140" s="72">
        <v>4517800</v>
      </c>
      <c r="J140" s="41">
        <v>463</v>
      </c>
      <c r="L140" s="38" t="str">
        <f t="shared" si="5"/>
        <v>2005006段階</v>
      </c>
      <c r="M140" s="63">
        <v>20</v>
      </c>
      <c r="N140" s="64" t="s">
        <v>56</v>
      </c>
      <c r="O140" s="63" t="s">
        <v>50</v>
      </c>
      <c r="P140" s="41">
        <v>10001</v>
      </c>
      <c r="Q140" s="39">
        <v>9999999</v>
      </c>
      <c r="R140" s="41">
        <v>20241001</v>
      </c>
      <c r="S140" s="41" t="s">
        <v>51</v>
      </c>
      <c r="T140" s="72">
        <v>4517800</v>
      </c>
      <c r="U140" s="41">
        <v>463</v>
      </c>
    </row>
    <row r="141" spans="1:21">
      <c r="A141" s="35" t="str">
        <f t="shared" si="4"/>
        <v>2007501段階</v>
      </c>
      <c r="B141" s="63">
        <v>20</v>
      </c>
      <c r="C141" s="64" t="s">
        <v>57</v>
      </c>
      <c r="D141" s="63" t="s">
        <v>50</v>
      </c>
      <c r="E141" s="39">
        <v>0</v>
      </c>
      <c r="F141" s="39">
        <v>100</v>
      </c>
      <c r="G141" s="41">
        <v>20241001</v>
      </c>
      <c r="H141" s="41" t="s">
        <v>51</v>
      </c>
      <c r="I141" s="72">
        <v>27010</v>
      </c>
      <c r="J141" s="65">
        <v>0</v>
      </c>
      <c r="L141" s="38" t="str">
        <f t="shared" si="5"/>
        <v>2007501段階</v>
      </c>
      <c r="M141" s="63">
        <v>20</v>
      </c>
      <c r="N141" s="64" t="s">
        <v>57</v>
      </c>
      <c r="O141" s="63" t="s">
        <v>50</v>
      </c>
      <c r="P141" s="39">
        <v>0</v>
      </c>
      <c r="Q141" s="39">
        <v>100</v>
      </c>
      <c r="R141" s="41">
        <v>20241001</v>
      </c>
      <c r="S141" s="41" t="s">
        <v>51</v>
      </c>
      <c r="T141" s="72">
        <v>27010</v>
      </c>
      <c r="U141" s="65">
        <v>0</v>
      </c>
    </row>
    <row r="142" spans="1:21">
      <c r="A142" s="35" t="str">
        <f t="shared" si="4"/>
        <v>2007502段階</v>
      </c>
      <c r="B142" s="63">
        <v>20</v>
      </c>
      <c r="C142" s="64" t="s">
        <v>57</v>
      </c>
      <c r="D142" s="63" t="s">
        <v>50</v>
      </c>
      <c r="E142" s="41">
        <v>101</v>
      </c>
      <c r="F142" s="39">
        <v>300</v>
      </c>
      <c r="G142" s="41">
        <v>20241001</v>
      </c>
      <c r="H142" s="41" t="s">
        <v>51</v>
      </c>
      <c r="I142" s="72">
        <v>27010</v>
      </c>
      <c r="J142" s="41">
        <v>338</v>
      </c>
      <c r="L142" s="38" t="str">
        <f t="shared" si="5"/>
        <v>2007502段階</v>
      </c>
      <c r="M142" s="63">
        <v>20</v>
      </c>
      <c r="N142" s="64" t="s">
        <v>57</v>
      </c>
      <c r="O142" s="63" t="s">
        <v>50</v>
      </c>
      <c r="P142" s="41">
        <v>101</v>
      </c>
      <c r="Q142" s="39">
        <v>300</v>
      </c>
      <c r="R142" s="41">
        <v>20241001</v>
      </c>
      <c r="S142" s="41" t="s">
        <v>51</v>
      </c>
      <c r="T142" s="72">
        <v>27010</v>
      </c>
      <c r="U142" s="41">
        <v>338</v>
      </c>
    </row>
    <row r="143" spans="1:21">
      <c r="A143" s="35" t="str">
        <f t="shared" si="4"/>
        <v>2007503段階</v>
      </c>
      <c r="B143" s="63">
        <v>20</v>
      </c>
      <c r="C143" s="64" t="s">
        <v>57</v>
      </c>
      <c r="D143" s="63" t="s">
        <v>50</v>
      </c>
      <c r="E143" s="39">
        <v>301</v>
      </c>
      <c r="F143" s="39">
        <v>1000</v>
      </c>
      <c r="G143" s="41">
        <v>20241001</v>
      </c>
      <c r="H143" s="41" t="s">
        <v>51</v>
      </c>
      <c r="I143" s="72">
        <v>94610</v>
      </c>
      <c r="J143" s="65">
        <v>366</v>
      </c>
      <c r="L143" s="38" t="str">
        <f t="shared" si="5"/>
        <v>2007503段階</v>
      </c>
      <c r="M143" s="63">
        <v>20</v>
      </c>
      <c r="N143" s="64" t="s">
        <v>57</v>
      </c>
      <c r="O143" s="63" t="s">
        <v>50</v>
      </c>
      <c r="P143" s="39">
        <v>301</v>
      </c>
      <c r="Q143" s="39">
        <v>1000</v>
      </c>
      <c r="R143" s="41">
        <v>20241001</v>
      </c>
      <c r="S143" s="41" t="s">
        <v>51</v>
      </c>
      <c r="T143" s="72">
        <v>94610</v>
      </c>
      <c r="U143" s="65">
        <v>366</v>
      </c>
    </row>
    <row r="144" spans="1:21">
      <c r="A144" s="35" t="str">
        <f t="shared" si="4"/>
        <v>2007504段階</v>
      </c>
      <c r="B144" s="63">
        <v>20</v>
      </c>
      <c r="C144" s="64" t="s">
        <v>57</v>
      </c>
      <c r="D144" s="63" t="s">
        <v>50</v>
      </c>
      <c r="E144" s="41">
        <v>1001</v>
      </c>
      <c r="F144" s="39">
        <v>10000</v>
      </c>
      <c r="G144" s="41">
        <v>20241001</v>
      </c>
      <c r="H144" s="41" t="s">
        <v>51</v>
      </c>
      <c r="I144" s="72">
        <v>350810</v>
      </c>
      <c r="J144" s="41">
        <v>463</v>
      </c>
      <c r="L144" s="38" t="str">
        <f t="shared" si="5"/>
        <v>2007504段階</v>
      </c>
      <c r="M144" s="63">
        <v>20</v>
      </c>
      <c r="N144" s="64" t="s">
        <v>57</v>
      </c>
      <c r="O144" s="63" t="s">
        <v>50</v>
      </c>
      <c r="P144" s="41">
        <v>1001</v>
      </c>
      <c r="Q144" s="39">
        <v>10000</v>
      </c>
      <c r="R144" s="41">
        <v>20241001</v>
      </c>
      <c r="S144" s="41" t="s">
        <v>51</v>
      </c>
      <c r="T144" s="72">
        <v>350810</v>
      </c>
      <c r="U144" s="41">
        <v>463</v>
      </c>
    </row>
    <row r="145" spans="1:21">
      <c r="A145" s="35" t="str">
        <f t="shared" si="4"/>
        <v>2007505段階</v>
      </c>
      <c r="B145" s="63">
        <v>20</v>
      </c>
      <c r="C145" s="64" t="s">
        <v>57</v>
      </c>
      <c r="D145" s="63" t="s">
        <v>50</v>
      </c>
      <c r="E145" s="39">
        <v>10001</v>
      </c>
      <c r="F145" s="39">
        <v>9999999</v>
      </c>
      <c r="G145" s="41">
        <v>20241001</v>
      </c>
      <c r="H145" s="41" t="s">
        <v>51</v>
      </c>
      <c r="I145" s="72">
        <v>4517810</v>
      </c>
      <c r="J145" s="65">
        <v>463</v>
      </c>
      <c r="L145" s="38" t="str">
        <f t="shared" si="5"/>
        <v>2007505段階</v>
      </c>
      <c r="M145" s="63">
        <v>20</v>
      </c>
      <c r="N145" s="64" t="s">
        <v>57</v>
      </c>
      <c r="O145" s="63" t="s">
        <v>50</v>
      </c>
      <c r="P145" s="39">
        <v>10001</v>
      </c>
      <c r="Q145" s="39">
        <v>9999999</v>
      </c>
      <c r="R145" s="41">
        <v>20241001</v>
      </c>
      <c r="S145" s="41" t="s">
        <v>51</v>
      </c>
      <c r="T145" s="72">
        <v>4517810</v>
      </c>
      <c r="U145" s="65">
        <v>463</v>
      </c>
    </row>
    <row r="146" spans="1:21">
      <c r="A146" s="35" t="str">
        <f t="shared" si="4"/>
        <v>2010001段階</v>
      </c>
      <c r="B146" s="63">
        <v>20</v>
      </c>
      <c r="C146" s="64" t="s">
        <v>58</v>
      </c>
      <c r="D146" s="63" t="s">
        <v>50</v>
      </c>
      <c r="E146" s="41">
        <v>0</v>
      </c>
      <c r="F146" s="39">
        <v>150</v>
      </c>
      <c r="G146" s="41">
        <v>20241001</v>
      </c>
      <c r="H146" s="41" t="s">
        <v>51</v>
      </c>
      <c r="I146" s="72">
        <v>45030</v>
      </c>
      <c r="J146" s="41">
        <v>0</v>
      </c>
      <c r="L146" s="38" t="str">
        <f t="shared" si="5"/>
        <v>2010001段階</v>
      </c>
      <c r="M146" s="63">
        <v>20</v>
      </c>
      <c r="N146" s="64" t="s">
        <v>58</v>
      </c>
      <c r="O146" s="63" t="s">
        <v>50</v>
      </c>
      <c r="P146" s="41">
        <v>0</v>
      </c>
      <c r="Q146" s="39">
        <v>150</v>
      </c>
      <c r="R146" s="41">
        <v>20241001</v>
      </c>
      <c r="S146" s="41" t="s">
        <v>51</v>
      </c>
      <c r="T146" s="72">
        <v>45030</v>
      </c>
      <c r="U146" s="41">
        <v>0</v>
      </c>
    </row>
    <row r="147" spans="1:21">
      <c r="A147" s="35" t="str">
        <f t="shared" si="4"/>
        <v>2010002段階</v>
      </c>
      <c r="B147" s="63">
        <v>20</v>
      </c>
      <c r="C147" s="64" t="s">
        <v>58</v>
      </c>
      <c r="D147" s="63" t="s">
        <v>50</v>
      </c>
      <c r="E147" s="39">
        <v>151</v>
      </c>
      <c r="F147" s="39">
        <v>300</v>
      </c>
      <c r="G147" s="41">
        <v>20241001</v>
      </c>
      <c r="H147" s="41" t="s">
        <v>51</v>
      </c>
      <c r="I147" s="72">
        <v>45030</v>
      </c>
      <c r="J147" s="65">
        <v>338</v>
      </c>
      <c r="L147" s="38" t="str">
        <f t="shared" si="5"/>
        <v>2010002段階</v>
      </c>
      <c r="M147" s="63">
        <v>20</v>
      </c>
      <c r="N147" s="64" t="s">
        <v>58</v>
      </c>
      <c r="O147" s="63" t="s">
        <v>50</v>
      </c>
      <c r="P147" s="39">
        <v>151</v>
      </c>
      <c r="Q147" s="39">
        <v>300</v>
      </c>
      <c r="R147" s="41">
        <v>20241001</v>
      </c>
      <c r="S147" s="41" t="s">
        <v>51</v>
      </c>
      <c r="T147" s="72">
        <v>45030</v>
      </c>
      <c r="U147" s="65">
        <v>338</v>
      </c>
    </row>
    <row r="148" spans="1:21">
      <c r="A148" s="35" t="str">
        <f t="shared" si="4"/>
        <v>2010003段階</v>
      </c>
      <c r="B148" s="63">
        <v>20</v>
      </c>
      <c r="C148" s="64" t="s">
        <v>58</v>
      </c>
      <c r="D148" s="63" t="s">
        <v>50</v>
      </c>
      <c r="E148" s="41">
        <v>301</v>
      </c>
      <c r="F148" s="39">
        <v>1000</v>
      </c>
      <c r="G148" s="41">
        <v>20241001</v>
      </c>
      <c r="H148" s="41" t="s">
        <v>51</v>
      </c>
      <c r="I148" s="72">
        <v>95730</v>
      </c>
      <c r="J148" s="41">
        <v>366</v>
      </c>
      <c r="L148" s="38" t="str">
        <f t="shared" si="5"/>
        <v>2010003段階</v>
      </c>
      <c r="M148" s="63">
        <v>20</v>
      </c>
      <c r="N148" s="64" t="s">
        <v>58</v>
      </c>
      <c r="O148" s="63" t="s">
        <v>50</v>
      </c>
      <c r="P148" s="41">
        <v>301</v>
      </c>
      <c r="Q148" s="39">
        <v>1000</v>
      </c>
      <c r="R148" s="41">
        <v>20241001</v>
      </c>
      <c r="S148" s="41" t="s">
        <v>51</v>
      </c>
      <c r="T148" s="72">
        <v>95730</v>
      </c>
      <c r="U148" s="41">
        <v>366</v>
      </c>
    </row>
    <row r="149" spans="1:21">
      <c r="A149" s="35" t="str">
        <f t="shared" si="4"/>
        <v>2010004段階</v>
      </c>
      <c r="B149" s="63">
        <v>20</v>
      </c>
      <c r="C149" s="64" t="s">
        <v>58</v>
      </c>
      <c r="D149" s="63" t="s">
        <v>50</v>
      </c>
      <c r="E149" s="39">
        <v>1001</v>
      </c>
      <c r="F149" s="39">
        <v>10000</v>
      </c>
      <c r="G149" s="41">
        <v>20241001</v>
      </c>
      <c r="H149" s="41" t="s">
        <v>51</v>
      </c>
      <c r="I149" s="72">
        <v>351930</v>
      </c>
      <c r="J149" s="65">
        <v>463</v>
      </c>
      <c r="L149" s="38" t="str">
        <f t="shared" si="5"/>
        <v>2010004段階</v>
      </c>
      <c r="M149" s="63">
        <v>20</v>
      </c>
      <c r="N149" s="64" t="s">
        <v>58</v>
      </c>
      <c r="O149" s="63" t="s">
        <v>50</v>
      </c>
      <c r="P149" s="39">
        <v>1001</v>
      </c>
      <c r="Q149" s="39">
        <v>10000</v>
      </c>
      <c r="R149" s="41">
        <v>20241001</v>
      </c>
      <c r="S149" s="41" t="s">
        <v>51</v>
      </c>
      <c r="T149" s="72">
        <v>351930</v>
      </c>
      <c r="U149" s="65">
        <v>463</v>
      </c>
    </row>
    <row r="150" spans="1:21">
      <c r="A150" s="35" t="str">
        <f t="shared" si="4"/>
        <v>2010005段階</v>
      </c>
      <c r="B150" s="63">
        <v>20</v>
      </c>
      <c r="C150" s="64" t="s">
        <v>58</v>
      </c>
      <c r="D150" s="63" t="s">
        <v>50</v>
      </c>
      <c r="E150" s="41">
        <v>10001</v>
      </c>
      <c r="F150" s="39">
        <v>9999999</v>
      </c>
      <c r="G150" s="41">
        <v>20241001</v>
      </c>
      <c r="H150" s="41" t="s">
        <v>51</v>
      </c>
      <c r="I150" s="72">
        <v>4518930</v>
      </c>
      <c r="J150" s="41">
        <v>463</v>
      </c>
      <c r="L150" s="38" t="str">
        <f t="shared" si="5"/>
        <v>2010005段階</v>
      </c>
      <c r="M150" s="63">
        <v>20</v>
      </c>
      <c r="N150" s="64" t="s">
        <v>58</v>
      </c>
      <c r="O150" s="63" t="s">
        <v>50</v>
      </c>
      <c r="P150" s="41">
        <v>10001</v>
      </c>
      <c r="Q150" s="39">
        <v>9999999</v>
      </c>
      <c r="R150" s="41">
        <v>20241001</v>
      </c>
      <c r="S150" s="41" t="s">
        <v>51</v>
      </c>
      <c r="T150" s="72">
        <v>4518930</v>
      </c>
      <c r="U150" s="41">
        <v>463</v>
      </c>
    </row>
    <row r="151" spans="1:21">
      <c r="A151" s="35" t="str">
        <f t="shared" si="4"/>
        <v>2015001段階</v>
      </c>
      <c r="B151" s="63">
        <v>20</v>
      </c>
      <c r="C151" s="64" t="s">
        <v>59</v>
      </c>
      <c r="D151" s="63" t="s">
        <v>50</v>
      </c>
      <c r="E151" s="39">
        <v>0</v>
      </c>
      <c r="F151" s="39">
        <v>350</v>
      </c>
      <c r="G151" s="41">
        <v>20241001</v>
      </c>
      <c r="H151" s="41" t="s">
        <v>51</v>
      </c>
      <c r="I151" s="72">
        <v>119100</v>
      </c>
      <c r="J151" s="65">
        <v>0</v>
      </c>
      <c r="L151" s="38" t="str">
        <f t="shared" si="5"/>
        <v>2015001段階</v>
      </c>
      <c r="M151" s="63">
        <v>20</v>
      </c>
      <c r="N151" s="64" t="s">
        <v>59</v>
      </c>
      <c r="O151" s="63" t="s">
        <v>50</v>
      </c>
      <c r="P151" s="39">
        <v>0</v>
      </c>
      <c r="Q151" s="39">
        <v>350</v>
      </c>
      <c r="R151" s="41">
        <v>20241001</v>
      </c>
      <c r="S151" s="41" t="s">
        <v>51</v>
      </c>
      <c r="T151" s="72">
        <v>119100</v>
      </c>
      <c r="U151" s="65">
        <v>0</v>
      </c>
    </row>
    <row r="152" spans="1:21">
      <c r="A152" s="35" t="str">
        <f t="shared" si="4"/>
        <v>2015002段階</v>
      </c>
      <c r="B152" s="63">
        <v>20</v>
      </c>
      <c r="C152" s="64" t="s">
        <v>59</v>
      </c>
      <c r="D152" s="63" t="s">
        <v>50</v>
      </c>
      <c r="E152" s="41">
        <v>351</v>
      </c>
      <c r="F152" s="39">
        <v>1000</v>
      </c>
      <c r="G152" s="41">
        <v>20241001</v>
      </c>
      <c r="H152" s="41" t="s">
        <v>51</v>
      </c>
      <c r="I152" s="72">
        <v>119100</v>
      </c>
      <c r="J152" s="41">
        <v>366</v>
      </c>
      <c r="L152" s="38" t="str">
        <f t="shared" si="5"/>
        <v>2015002段階</v>
      </c>
      <c r="M152" s="63">
        <v>20</v>
      </c>
      <c r="N152" s="64" t="s">
        <v>59</v>
      </c>
      <c r="O152" s="63" t="s">
        <v>50</v>
      </c>
      <c r="P152" s="41">
        <v>351</v>
      </c>
      <c r="Q152" s="39">
        <v>1000</v>
      </c>
      <c r="R152" s="41">
        <v>20241001</v>
      </c>
      <c r="S152" s="41" t="s">
        <v>51</v>
      </c>
      <c r="T152" s="72">
        <v>119100</v>
      </c>
      <c r="U152" s="41">
        <v>366</v>
      </c>
    </row>
    <row r="153" spans="1:21">
      <c r="A153" s="35" t="str">
        <f t="shared" si="4"/>
        <v>2015003段階</v>
      </c>
      <c r="B153" s="63">
        <v>20</v>
      </c>
      <c r="C153" s="64" t="s">
        <v>59</v>
      </c>
      <c r="D153" s="63" t="s">
        <v>50</v>
      </c>
      <c r="E153" s="39">
        <v>1001</v>
      </c>
      <c r="F153" s="39">
        <v>10000</v>
      </c>
      <c r="G153" s="41">
        <v>20241001</v>
      </c>
      <c r="H153" s="41" t="s">
        <v>51</v>
      </c>
      <c r="I153" s="72">
        <v>357000</v>
      </c>
      <c r="J153" s="65">
        <v>463</v>
      </c>
      <c r="L153" s="38" t="str">
        <f t="shared" si="5"/>
        <v>2015003段階</v>
      </c>
      <c r="M153" s="63">
        <v>20</v>
      </c>
      <c r="N153" s="64" t="s">
        <v>59</v>
      </c>
      <c r="O153" s="63" t="s">
        <v>50</v>
      </c>
      <c r="P153" s="39">
        <v>1001</v>
      </c>
      <c r="Q153" s="39">
        <v>10000</v>
      </c>
      <c r="R153" s="41">
        <v>20241001</v>
      </c>
      <c r="S153" s="41" t="s">
        <v>51</v>
      </c>
      <c r="T153" s="72">
        <v>357000</v>
      </c>
      <c r="U153" s="65">
        <v>463</v>
      </c>
    </row>
    <row r="154" spans="1:21">
      <c r="A154" s="35" t="str">
        <f t="shared" si="4"/>
        <v>2015004段階</v>
      </c>
      <c r="B154" s="63">
        <v>20</v>
      </c>
      <c r="C154" s="64" t="s">
        <v>59</v>
      </c>
      <c r="D154" s="63" t="s">
        <v>50</v>
      </c>
      <c r="E154" s="41">
        <v>10001</v>
      </c>
      <c r="F154" s="39">
        <v>9999999</v>
      </c>
      <c r="G154" s="41">
        <v>20241001</v>
      </c>
      <c r="H154" s="41" t="s">
        <v>51</v>
      </c>
      <c r="I154" s="72">
        <v>4524000</v>
      </c>
      <c r="J154" s="41">
        <v>463</v>
      </c>
      <c r="L154" s="38" t="str">
        <f t="shared" si="5"/>
        <v>2015004段階</v>
      </c>
      <c r="M154" s="63">
        <v>20</v>
      </c>
      <c r="N154" s="64" t="s">
        <v>59</v>
      </c>
      <c r="O154" s="63" t="s">
        <v>50</v>
      </c>
      <c r="P154" s="41">
        <v>10001</v>
      </c>
      <c r="Q154" s="39">
        <v>9999999</v>
      </c>
      <c r="R154" s="41">
        <v>20241001</v>
      </c>
      <c r="S154" s="41" t="s">
        <v>51</v>
      </c>
      <c r="T154" s="72">
        <v>4524000</v>
      </c>
      <c r="U154" s="41">
        <v>463</v>
      </c>
    </row>
    <row r="155" spans="1:21">
      <c r="A155" s="35" t="str">
        <f t="shared" si="4"/>
        <v>2020001段階</v>
      </c>
      <c r="B155" s="63">
        <v>20</v>
      </c>
      <c r="C155" s="64" t="s">
        <v>60</v>
      </c>
      <c r="D155" s="63" t="s">
        <v>50</v>
      </c>
      <c r="E155" s="39">
        <v>0</v>
      </c>
      <c r="F155" s="39">
        <v>500</v>
      </c>
      <c r="G155" s="41">
        <v>20241001</v>
      </c>
      <c r="H155" s="41" t="s">
        <v>51</v>
      </c>
      <c r="I155" s="72">
        <v>195460</v>
      </c>
      <c r="J155" s="65">
        <v>0</v>
      </c>
      <c r="L155" s="38" t="str">
        <f t="shared" si="5"/>
        <v>2020001段階</v>
      </c>
      <c r="M155" s="63">
        <v>20</v>
      </c>
      <c r="N155" s="64" t="s">
        <v>60</v>
      </c>
      <c r="O155" s="63" t="s">
        <v>50</v>
      </c>
      <c r="P155" s="39">
        <v>0</v>
      </c>
      <c r="Q155" s="39">
        <v>500</v>
      </c>
      <c r="R155" s="41">
        <v>20241001</v>
      </c>
      <c r="S155" s="41" t="s">
        <v>51</v>
      </c>
      <c r="T155" s="72">
        <v>195460</v>
      </c>
      <c r="U155" s="65">
        <v>0</v>
      </c>
    </row>
    <row r="156" spans="1:21">
      <c r="A156" s="35" t="str">
        <f t="shared" si="4"/>
        <v>2020002段階</v>
      </c>
      <c r="B156" s="63">
        <v>20</v>
      </c>
      <c r="C156" s="64" t="s">
        <v>60</v>
      </c>
      <c r="D156" s="63" t="s">
        <v>50</v>
      </c>
      <c r="E156" s="41">
        <v>501</v>
      </c>
      <c r="F156" s="39">
        <v>1000</v>
      </c>
      <c r="G156" s="41">
        <v>20241001</v>
      </c>
      <c r="H156" s="41" t="s">
        <v>51</v>
      </c>
      <c r="I156" s="72">
        <v>195460</v>
      </c>
      <c r="J156" s="41">
        <v>366</v>
      </c>
      <c r="L156" s="38" t="str">
        <f t="shared" si="5"/>
        <v>2020002段階</v>
      </c>
      <c r="M156" s="63">
        <v>20</v>
      </c>
      <c r="N156" s="64" t="s">
        <v>60</v>
      </c>
      <c r="O156" s="63" t="s">
        <v>50</v>
      </c>
      <c r="P156" s="41">
        <v>501</v>
      </c>
      <c r="Q156" s="39">
        <v>1000</v>
      </c>
      <c r="R156" s="41">
        <v>20241001</v>
      </c>
      <c r="S156" s="41" t="s">
        <v>51</v>
      </c>
      <c r="T156" s="72">
        <v>195460</v>
      </c>
      <c r="U156" s="41">
        <v>366</v>
      </c>
    </row>
    <row r="157" spans="1:21">
      <c r="A157" s="35" t="str">
        <f t="shared" si="4"/>
        <v>2020003段階</v>
      </c>
      <c r="B157" s="63">
        <v>20</v>
      </c>
      <c r="C157" s="64" t="s">
        <v>60</v>
      </c>
      <c r="D157" s="63" t="s">
        <v>50</v>
      </c>
      <c r="E157" s="39">
        <v>1001</v>
      </c>
      <c r="F157" s="39">
        <v>10000</v>
      </c>
      <c r="G157" s="41">
        <v>20241001</v>
      </c>
      <c r="H157" s="41" t="s">
        <v>51</v>
      </c>
      <c r="I157" s="72">
        <v>378460</v>
      </c>
      <c r="J157" s="65">
        <v>463</v>
      </c>
      <c r="L157" s="38" t="str">
        <f t="shared" si="5"/>
        <v>2020003段階</v>
      </c>
      <c r="M157" s="63">
        <v>20</v>
      </c>
      <c r="N157" s="64" t="s">
        <v>60</v>
      </c>
      <c r="O157" s="63" t="s">
        <v>50</v>
      </c>
      <c r="P157" s="39">
        <v>1001</v>
      </c>
      <c r="Q157" s="39">
        <v>10000</v>
      </c>
      <c r="R157" s="41">
        <v>20241001</v>
      </c>
      <c r="S157" s="41" t="s">
        <v>51</v>
      </c>
      <c r="T157" s="72">
        <v>378460</v>
      </c>
      <c r="U157" s="65">
        <v>463</v>
      </c>
    </row>
    <row r="158" spans="1:21">
      <c r="A158" s="35" t="str">
        <f t="shared" si="4"/>
        <v>2020004段階</v>
      </c>
      <c r="B158" s="63">
        <v>20</v>
      </c>
      <c r="C158" s="64" t="s">
        <v>60</v>
      </c>
      <c r="D158" s="63" t="s">
        <v>50</v>
      </c>
      <c r="E158" s="41">
        <v>10001</v>
      </c>
      <c r="F158" s="39">
        <v>9999999</v>
      </c>
      <c r="G158" s="41">
        <v>20241001</v>
      </c>
      <c r="H158" s="41" t="s">
        <v>51</v>
      </c>
      <c r="I158" s="72">
        <v>4545460</v>
      </c>
      <c r="J158" s="41">
        <v>463</v>
      </c>
      <c r="L158" s="38" t="str">
        <f t="shared" si="5"/>
        <v>2020004段階</v>
      </c>
      <c r="M158" s="63">
        <v>20</v>
      </c>
      <c r="N158" s="64" t="s">
        <v>60</v>
      </c>
      <c r="O158" s="63" t="s">
        <v>50</v>
      </c>
      <c r="P158" s="41">
        <v>10001</v>
      </c>
      <c r="Q158" s="39">
        <v>9999999</v>
      </c>
      <c r="R158" s="41">
        <v>20241001</v>
      </c>
      <c r="S158" s="41" t="s">
        <v>51</v>
      </c>
      <c r="T158" s="72">
        <v>4545460</v>
      </c>
      <c r="U158" s="41">
        <v>463</v>
      </c>
    </row>
    <row r="159" spans="1:21">
      <c r="A159" s="35" t="str">
        <f t="shared" si="4"/>
        <v>2025001段階</v>
      </c>
      <c r="B159" s="63">
        <v>20</v>
      </c>
      <c r="C159" s="64" t="s">
        <v>61</v>
      </c>
      <c r="D159" s="63" t="s">
        <v>50</v>
      </c>
      <c r="E159" s="39">
        <v>0</v>
      </c>
      <c r="F159" s="39">
        <v>800</v>
      </c>
      <c r="G159" s="41">
        <v>20241001</v>
      </c>
      <c r="H159" s="41" t="s">
        <v>51</v>
      </c>
      <c r="I159" s="72">
        <v>315640</v>
      </c>
      <c r="J159" s="65">
        <v>0</v>
      </c>
      <c r="L159" s="38" t="str">
        <f t="shared" si="5"/>
        <v>2025001段階</v>
      </c>
      <c r="M159" s="63">
        <v>20</v>
      </c>
      <c r="N159" s="64" t="s">
        <v>61</v>
      </c>
      <c r="O159" s="63" t="s">
        <v>50</v>
      </c>
      <c r="P159" s="39">
        <v>0</v>
      </c>
      <c r="Q159" s="39">
        <v>800</v>
      </c>
      <c r="R159" s="41">
        <v>20241001</v>
      </c>
      <c r="S159" s="41" t="s">
        <v>51</v>
      </c>
      <c r="T159" s="72">
        <v>315640</v>
      </c>
      <c r="U159" s="65">
        <v>0</v>
      </c>
    </row>
    <row r="160" spans="1:21">
      <c r="A160" s="35" t="str">
        <f t="shared" si="4"/>
        <v>2025002段階</v>
      </c>
      <c r="B160" s="63">
        <v>20</v>
      </c>
      <c r="C160" s="64" t="s">
        <v>61</v>
      </c>
      <c r="D160" s="63" t="s">
        <v>50</v>
      </c>
      <c r="E160" s="41">
        <v>801</v>
      </c>
      <c r="F160" s="39">
        <v>1000</v>
      </c>
      <c r="G160" s="41">
        <v>20241001</v>
      </c>
      <c r="H160" s="41" t="s">
        <v>51</v>
      </c>
      <c r="I160" s="72">
        <v>315640</v>
      </c>
      <c r="J160" s="41">
        <v>366</v>
      </c>
      <c r="L160" s="38" t="str">
        <f t="shared" si="5"/>
        <v>2025002段階</v>
      </c>
      <c r="M160" s="63">
        <v>20</v>
      </c>
      <c r="N160" s="64" t="s">
        <v>61</v>
      </c>
      <c r="O160" s="63" t="s">
        <v>50</v>
      </c>
      <c r="P160" s="41">
        <v>801</v>
      </c>
      <c r="Q160" s="39">
        <v>1000</v>
      </c>
      <c r="R160" s="41">
        <v>20241001</v>
      </c>
      <c r="S160" s="41" t="s">
        <v>51</v>
      </c>
      <c r="T160" s="72">
        <v>315640</v>
      </c>
      <c r="U160" s="41">
        <v>366</v>
      </c>
    </row>
    <row r="161" spans="1:21">
      <c r="A161" s="35" t="str">
        <f t="shared" si="4"/>
        <v>2025003段階</v>
      </c>
      <c r="B161" s="63">
        <v>20</v>
      </c>
      <c r="C161" s="64" t="s">
        <v>61</v>
      </c>
      <c r="D161" s="63" t="s">
        <v>50</v>
      </c>
      <c r="E161" s="39">
        <v>1001</v>
      </c>
      <c r="F161" s="39">
        <v>10000</v>
      </c>
      <c r="G161" s="41">
        <v>20241001</v>
      </c>
      <c r="H161" s="41" t="s">
        <v>51</v>
      </c>
      <c r="I161" s="72">
        <v>388840</v>
      </c>
      <c r="J161" s="65">
        <v>463</v>
      </c>
      <c r="L161" s="38" t="str">
        <f t="shared" si="5"/>
        <v>2025003段階</v>
      </c>
      <c r="M161" s="63">
        <v>20</v>
      </c>
      <c r="N161" s="64" t="s">
        <v>61</v>
      </c>
      <c r="O161" s="63" t="s">
        <v>50</v>
      </c>
      <c r="P161" s="39">
        <v>1001</v>
      </c>
      <c r="Q161" s="39">
        <v>10000</v>
      </c>
      <c r="R161" s="41">
        <v>20241001</v>
      </c>
      <c r="S161" s="41" t="s">
        <v>51</v>
      </c>
      <c r="T161" s="72">
        <v>388840</v>
      </c>
      <c r="U161" s="65">
        <v>463</v>
      </c>
    </row>
    <row r="162" spans="1:21">
      <c r="A162" s="35" t="str">
        <f t="shared" si="4"/>
        <v>2025004段階</v>
      </c>
      <c r="B162" s="63">
        <v>20</v>
      </c>
      <c r="C162" s="64" t="s">
        <v>61</v>
      </c>
      <c r="D162" s="63" t="s">
        <v>50</v>
      </c>
      <c r="E162" s="41">
        <v>10001</v>
      </c>
      <c r="F162" s="39">
        <v>9999999</v>
      </c>
      <c r="G162" s="41">
        <v>20241001</v>
      </c>
      <c r="H162" s="41" t="s">
        <v>51</v>
      </c>
      <c r="I162" s="72">
        <v>4555840</v>
      </c>
      <c r="J162" s="41">
        <v>463</v>
      </c>
      <c r="L162" s="38" t="str">
        <f t="shared" si="5"/>
        <v>2025004段階</v>
      </c>
      <c r="M162" s="63">
        <v>20</v>
      </c>
      <c r="N162" s="64" t="s">
        <v>61</v>
      </c>
      <c r="O162" s="63" t="s">
        <v>50</v>
      </c>
      <c r="P162" s="41">
        <v>10001</v>
      </c>
      <c r="Q162" s="39">
        <v>9999999</v>
      </c>
      <c r="R162" s="41">
        <v>20241001</v>
      </c>
      <c r="S162" s="41" t="s">
        <v>51</v>
      </c>
      <c r="T162" s="72">
        <v>4555840</v>
      </c>
      <c r="U162" s="41">
        <v>463</v>
      </c>
    </row>
    <row r="163" spans="1:21">
      <c r="A163" s="35" t="str">
        <f t="shared" si="4"/>
        <v>2030001段階</v>
      </c>
      <c r="B163" s="63">
        <v>20</v>
      </c>
      <c r="C163" s="64" t="s">
        <v>62</v>
      </c>
      <c r="D163" s="63" t="s">
        <v>50</v>
      </c>
      <c r="E163" s="39">
        <v>0</v>
      </c>
      <c r="F163" s="39">
        <v>1200</v>
      </c>
      <c r="G163" s="41">
        <v>20241001</v>
      </c>
      <c r="H163" s="41" t="s">
        <v>51</v>
      </c>
      <c r="I163" s="72">
        <v>489000</v>
      </c>
      <c r="J163" s="65">
        <v>0</v>
      </c>
      <c r="L163" s="38" t="str">
        <f t="shared" si="5"/>
        <v>2030001段階</v>
      </c>
      <c r="M163" s="63">
        <v>20</v>
      </c>
      <c r="N163" s="64" t="s">
        <v>62</v>
      </c>
      <c r="O163" s="63" t="s">
        <v>50</v>
      </c>
      <c r="P163" s="39">
        <v>0</v>
      </c>
      <c r="Q163" s="39">
        <v>1200</v>
      </c>
      <c r="R163" s="41">
        <v>20241001</v>
      </c>
      <c r="S163" s="41" t="s">
        <v>51</v>
      </c>
      <c r="T163" s="72">
        <v>489000</v>
      </c>
      <c r="U163" s="65">
        <v>0</v>
      </c>
    </row>
    <row r="164" spans="1:21">
      <c r="A164" s="35" t="str">
        <f t="shared" si="4"/>
        <v>2030002段階</v>
      </c>
      <c r="B164" s="63">
        <v>20</v>
      </c>
      <c r="C164" s="64" t="s">
        <v>62</v>
      </c>
      <c r="D164" s="63" t="s">
        <v>50</v>
      </c>
      <c r="E164" s="41">
        <v>1201</v>
      </c>
      <c r="F164" s="39">
        <v>10000</v>
      </c>
      <c r="G164" s="41">
        <v>20241001</v>
      </c>
      <c r="H164" s="41" t="s">
        <v>51</v>
      </c>
      <c r="I164" s="72">
        <v>489000</v>
      </c>
      <c r="J164" s="41">
        <v>463</v>
      </c>
      <c r="L164" s="38" t="str">
        <f t="shared" si="5"/>
        <v>2030002段階</v>
      </c>
      <c r="M164" s="63">
        <v>20</v>
      </c>
      <c r="N164" s="64" t="s">
        <v>62</v>
      </c>
      <c r="O164" s="63" t="s">
        <v>50</v>
      </c>
      <c r="P164" s="41">
        <v>1201</v>
      </c>
      <c r="Q164" s="39">
        <v>10000</v>
      </c>
      <c r="R164" s="41">
        <v>20241001</v>
      </c>
      <c r="S164" s="41" t="s">
        <v>51</v>
      </c>
      <c r="T164" s="72">
        <v>489000</v>
      </c>
      <c r="U164" s="41">
        <v>463</v>
      </c>
    </row>
    <row r="165" spans="1:21">
      <c r="A165" s="35" t="str">
        <f t="shared" si="4"/>
        <v>2030003段階</v>
      </c>
      <c r="B165" s="63">
        <v>20</v>
      </c>
      <c r="C165" s="64" t="s">
        <v>62</v>
      </c>
      <c r="D165" s="63" t="s">
        <v>50</v>
      </c>
      <c r="E165" s="39">
        <v>10001</v>
      </c>
      <c r="F165" s="39">
        <v>9999999</v>
      </c>
      <c r="G165" s="41">
        <v>20241001</v>
      </c>
      <c r="H165" s="41" t="s">
        <v>51</v>
      </c>
      <c r="I165" s="72">
        <v>4563400</v>
      </c>
      <c r="J165" s="65">
        <v>463</v>
      </c>
      <c r="K165" s="40"/>
      <c r="L165" s="38" t="str">
        <f t="shared" si="5"/>
        <v>2030003段階</v>
      </c>
      <c r="M165" s="63">
        <v>20</v>
      </c>
      <c r="N165" s="64" t="s">
        <v>62</v>
      </c>
      <c r="O165" s="63" t="s">
        <v>50</v>
      </c>
      <c r="P165" s="39">
        <v>10001</v>
      </c>
      <c r="Q165" s="39">
        <v>9999999</v>
      </c>
      <c r="R165" s="41">
        <v>20241001</v>
      </c>
      <c r="S165" s="41" t="s">
        <v>51</v>
      </c>
      <c r="T165" s="72">
        <v>4563400</v>
      </c>
      <c r="U165" s="65">
        <v>463</v>
      </c>
    </row>
    <row r="166" spans="1:21">
      <c r="A166" s="35" t="str">
        <f t="shared" si="4"/>
        <v>3101301段階</v>
      </c>
      <c r="B166" s="63">
        <v>31</v>
      </c>
      <c r="C166" s="64" t="s">
        <v>49</v>
      </c>
      <c r="D166" s="63" t="s">
        <v>50</v>
      </c>
      <c r="E166" s="41">
        <v>0</v>
      </c>
      <c r="F166" s="39">
        <v>4</v>
      </c>
      <c r="G166" s="41">
        <v>20241001</v>
      </c>
      <c r="H166" s="41" t="s">
        <v>51</v>
      </c>
      <c r="I166" s="72">
        <v>890</v>
      </c>
      <c r="J166" s="41">
        <v>0</v>
      </c>
      <c r="K166" s="40"/>
      <c r="L166" s="38" t="str">
        <f t="shared" si="5"/>
        <v>3101301段階</v>
      </c>
      <c r="M166" s="63">
        <v>31</v>
      </c>
      <c r="N166" s="64" t="s">
        <v>49</v>
      </c>
      <c r="O166" s="63" t="s">
        <v>50</v>
      </c>
      <c r="P166" s="41">
        <v>0</v>
      </c>
      <c r="Q166" s="39">
        <v>4</v>
      </c>
      <c r="R166" s="41">
        <v>20241001</v>
      </c>
      <c r="S166" s="41" t="s">
        <v>51</v>
      </c>
      <c r="T166" s="72">
        <v>890</v>
      </c>
      <c r="U166" s="41">
        <v>0</v>
      </c>
    </row>
    <row r="167" spans="1:21">
      <c r="A167" s="35" t="str">
        <f t="shared" si="4"/>
        <v>3101302段階</v>
      </c>
      <c r="B167" s="63">
        <v>31</v>
      </c>
      <c r="C167" s="64" t="s">
        <v>49</v>
      </c>
      <c r="D167" s="63" t="s">
        <v>50</v>
      </c>
      <c r="E167" s="39">
        <v>5</v>
      </c>
      <c r="F167" s="39">
        <v>8</v>
      </c>
      <c r="G167" s="41">
        <v>20241001</v>
      </c>
      <c r="H167" s="41" t="s">
        <v>51</v>
      </c>
      <c r="I167" s="72">
        <v>890</v>
      </c>
      <c r="J167" s="65">
        <v>20</v>
      </c>
      <c r="K167" s="40"/>
      <c r="L167" s="38" t="str">
        <f t="shared" si="5"/>
        <v>3101302段階</v>
      </c>
      <c r="M167" s="63">
        <v>31</v>
      </c>
      <c r="N167" s="64" t="s">
        <v>49</v>
      </c>
      <c r="O167" s="63" t="s">
        <v>50</v>
      </c>
      <c r="P167" s="39">
        <v>5</v>
      </c>
      <c r="Q167" s="39">
        <v>8</v>
      </c>
      <c r="R167" s="41">
        <v>20241001</v>
      </c>
      <c r="S167" s="41" t="s">
        <v>51</v>
      </c>
      <c r="T167" s="72">
        <v>890</v>
      </c>
      <c r="U167" s="65">
        <v>20</v>
      </c>
    </row>
    <row r="168" spans="1:21">
      <c r="A168" s="35" t="str">
        <f t="shared" si="4"/>
        <v>3101303段階</v>
      </c>
      <c r="B168" s="63">
        <v>31</v>
      </c>
      <c r="C168" s="64" t="s">
        <v>49</v>
      </c>
      <c r="D168" s="63" t="s">
        <v>50</v>
      </c>
      <c r="E168" s="41">
        <v>6</v>
      </c>
      <c r="F168" s="39">
        <v>9999999</v>
      </c>
      <c r="G168" s="41">
        <v>20241001</v>
      </c>
      <c r="H168" s="41" t="s">
        <v>51</v>
      </c>
      <c r="I168" s="72">
        <v>970</v>
      </c>
      <c r="J168" s="41">
        <v>57</v>
      </c>
      <c r="K168" s="40"/>
      <c r="L168" s="38" t="str">
        <f t="shared" si="5"/>
        <v>3101303段階</v>
      </c>
      <c r="M168" s="63">
        <v>31</v>
      </c>
      <c r="N168" s="64" t="s">
        <v>49</v>
      </c>
      <c r="O168" s="63" t="s">
        <v>50</v>
      </c>
      <c r="P168" s="41">
        <v>6</v>
      </c>
      <c r="Q168" s="39">
        <v>9999999</v>
      </c>
      <c r="R168" s="41">
        <v>20241001</v>
      </c>
      <c r="S168" s="41" t="s">
        <v>51</v>
      </c>
      <c r="T168" s="72">
        <v>970</v>
      </c>
      <c r="U168" s="41">
        <v>57</v>
      </c>
    </row>
    <row r="169" spans="1:21">
      <c r="A169" s="35" t="str">
        <f t="shared" si="4"/>
        <v>3102001段階</v>
      </c>
      <c r="B169" s="63">
        <v>31</v>
      </c>
      <c r="C169" s="64" t="s">
        <v>52</v>
      </c>
      <c r="D169" s="63" t="s">
        <v>50</v>
      </c>
      <c r="E169" s="39">
        <v>0</v>
      </c>
      <c r="F169" s="39">
        <v>4</v>
      </c>
      <c r="G169" s="41">
        <v>20241001</v>
      </c>
      <c r="H169" s="41" t="s">
        <v>51</v>
      </c>
      <c r="I169" s="72">
        <v>890</v>
      </c>
      <c r="J169" s="65">
        <v>0</v>
      </c>
      <c r="K169" s="40"/>
      <c r="L169" s="38" t="str">
        <f t="shared" si="5"/>
        <v>3102001段階</v>
      </c>
      <c r="M169" s="63">
        <v>31</v>
      </c>
      <c r="N169" s="64" t="s">
        <v>52</v>
      </c>
      <c r="O169" s="63" t="s">
        <v>50</v>
      </c>
      <c r="P169" s="39">
        <v>0</v>
      </c>
      <c r="Q169" s="39">
        <v>4</v>
      </c>
      <c r="R169" s="41">
        <v>20241001</v>
      </c>
      <c r="S169" s="41" t="s">
        <v>51</v>
      </c>
      <c r="T169" s="72">
        <v>890</v>
      </c>
      <c r="U169" s="65">
        <v>0</v>
      </c>
    </row>
    <row r="170" spans="1:21">
      <c r="A170" s="35" t="str">
        <f t="shared" si="4"/>
        <v>3102002段階</v>
      </c>
      <c r="B170" s="63">
        <v>31</v>
      </c>
      <c r="C170" s="64" t="s">
        <v>52</v>
      </c>
      <c r="D170" s="63" t="s">
        <v>50</v>
      </c>
      <c r="E170" s="41">
        <v>5</v>
      </c>
      <c r="F170" s="39">
        <v>8</v>
      </c>
      <c r="G170" s="41">
        <v>20241001</v>
      </c>
      <c r="H170" s="41" t="s">
        <v>51</v>
      </c>
      <c r="I170" s="72">
        <v>890</v>
      </c>
      <c r="J170" s="41">
        <v>20</v>
      </c>
      <c r="K170" s="40"/>
      <c r="L170" s="38" t="str">
        <f t="shared" si="5"/>
        <v>3102002段階</v>
      </c>
      <c r="M170" s="63">
        <v>31</v>
      </c>
      <c r="N170" s="64" t="s">
        <v>52</v>
      </c>
      <c r="O170" s="63" t="s">
        <v>50</v>
      </c>
      <c r="P170" s="41">
        <v>5</v>
      </c>
      <c r="Q170" s="39">
        <v>8</v>
      </c>
      <c r="R170" s="41">
        <v>20241001</v>
      </c>
      <c r="S170" s="41" t="s">
        <v>51</v>
      </c>
      <c r="T170" s="72">
        <v>890</v>
      </c>
      <c r="U170" s="41">
        <v>20</v>
      </c>
    </row>
    <row r="171" spans="1:21">
      <c r="A171" s="35" t="str">
        <f t="shared" si="4"/>
        <v>3102003段階</v>
      </c>
      <c r="B171" s="63">
        <v>31</v>
      </c>
      <c r="C171" s="64" t="s">
        <v>52</v>
      </c>
      <c r="D171" s="63" t="s">
        <v>50</v>
      </c>
      <c r="E171" s="39">
        <v>6</v>
      </c>
      <c r="F171" s="39">
        <v>9999999</v>
      </c>
      <c r="G171" s="41">
        <v>20241001</v>
      </c>
      <c r="H171" s="41" t="s">
        <v>51</v>
      </c>
      <c r="I171" s="72">
        <v>970</v>
      </c>
      <c r="J171" s="65">
        <v>57</v>
      </c>
      <c r="L171" s="38" t="str">
        <f t="shared" si="5"/>
        <v>3102003段階</v>
      </c>
      <c r="M171" s="63">
        <v>31</v>
      </c>
      <c r="N171" s="64" t="s">
        <v>52</v>
      </c>
      <c r="O171" s="63" t="s">
        <v>50</v>
      </c>
      <c r="P171" s="39">
        <v>6</v>
      </c>
      <c r="Q171" s="39">
        <v>9999999</v>
      </c>
      <c r="R171" s="41">
        <v>20241001</v>
      </c>
      <c r="S171" s="41" t="s">
        <v>51</v>
      </c>
      <c r="T171" s="72">
        <v>970</v>
      </c>
      <c r="U171" s="65">
        <v>57</v>
      </c>
    </row>
    <row r="172" spans="1:21">
      <c r="A172" s="35" t="str">
        <f t="shared" si="4"/>
        <v>3102501段階</v>
      </c>
      <c r="B172" s="63">
        <v>31</v>
      </c>
      <c r="C172" s="64" t="s">
        <v>53</v>
      </c>
      <c r="D172" s="63" t="s">
        <v>50</v>
      </c>
      <c r="E172" s="41">
        <v>0</v>
      </c>
      <c r="F172" s="39">
        <v>4</v>
      </c>
      <c r="G172" s="41">
        <v>20241001</v>
      </c>
      <c r="H172" s="41" t="s">
        <v>51</v>
      </c>
      <c r="I172" s="72">
        <v>890</v>
      </c>
      <c r="J172" s="41">
        <v>0</v>
      </c>
      <c r="L172" s="38" t="str">
        <f t="shared" si="5"/>
        <v>3102501段階</v>
      </c>
      <c r="M172" s="63">
        <v>31</v>
      </c>
      <c r="N172" s="64" t="s">
        <v>53</v>
      </c>
      <c r="O172" s="63" t="s">
        <v>50</v>
      </c>
      <c r="P172" s="41">
        <v>0</v>
      </c>
      <c r="Q172" s="39">
        <v>4</v>
      </c>
      <c r="R172" s="41">
        <v>20241001</v>
      </c>
      <c r="S172" s="41" t="s">
        <v>51</v>
      </c>
      <c r="T172" s="72">
        <v>890</v>
      </c>
      <c r="U172" s="41">
        <v>0</v>
      </c>
    </row>
    <row r="173" spans="1:21">
      <c r="A173" s="35" t="str">
        <f t="shared" si="4"/>
        <v>3102502段階</v>
      </c>
      <c r="B173" s="63">
        <v>31</v>
      </c>
      <c r="C173" s="64" t="s">
        <v>53</v>
      </c>
      <c r="D173" s="63" t="s">
        <v>50</v>
      </c>
      <c r="E173" s="39">
        <v>5</v>
      </c>
      <c r="F173" s="39">
        <v>8</v>
      </c>
      <c r="G173" s="41">
        <v>20241001</v>
      </c>
      <c r="H173" s="41" t="s">
        <v>51</v>
      </c>
      <c r="I173" s="72">
        <v>890</v>
      </c>
      <c r="J173" s="65">
        <v>20</v>
      </c>
      <c r="L173" s="38" t="str">
        <f t="shared" si="5"/>
        <v>3102502段階</v>
      </c>
      <c r="M173" s="63">
        <v>31</v>
      </c>
      <c r="N173" s="64" t="s">
        <v>53</v>
      </c>
      <c r="O173" s="63" t="s">
        <v>50</v>
      </c>
      <c r="P173" s="39">
        <v>5</v>
      </c>
      <c r="Q173" s="39">
        <v>8</v>
      </c>
      <c r="R173" s="41">
        <v>20241001</v>
      </c>
      <c r="S173" s="41" t="s">
        <v>51</v>
      </c>
      <c r="T173" s="72">
        <v>890</v>
      </c>
      <c r="U173" s="65">
        <v>20</v>
      </c>
    </row>
    <row r="174" spans="1:21">
      <c r="A174" s="35" t="str">
        <f t="shared" si="4"/>
        <v>3102503段階</v>
      </c>
      <c r="B174" s="63">
        <v>31</v>
      </c>
      <c r="C174" s="64" t="s">
        <v>53</v>
      </c>
      <c r="D174" s="63" t="s">
        <v>50</v>
      </c>
      <c r="E174" s="41">
        <v>6</v>
      </c>
      <c r="F174" s="39">
        <v>9999999</v>
      </c>
      <c r="G174" s="41">
        <v>20241001</v>
      </c>
      <c r="H174" s="41" t="s">
        <v>51</v>
      </c>
      <c r="I174" s="72">
        <v>970</v>
      </c>
      <c r="J174" s="41">
        <v>57</v>
      </c>
      <c r="L174" s="38" t="str">
        <f t="shared" si="5"/>
        <v>3102503段階</v>
      </c>
      <c r="M174" s="63">
        <v>31</v>
      </c>
      <c r="N174" s="64" t="s">
        <v>53</v>
      </c>
      <c r="O174" s="63" t="s">
        <v>50</v>
      </c>
      <c r="P174" s="41">
        <v>6</v>
      </c>
      <c r="Q174" s="39">
        <v>9999999</v>
      </c>
      <c r="R174" s="41">
        <v>20241001</v>
      </c>
      <c r="S174" s="41" t="s">
        <v>51</v>
      </c>
      <c r="T174" s="72">
        <v>970</v>
      </c>
      <c r="U174" s="41">
        <v>57</v>
      </c>
    </row>
    <row r="175" spans="1:21">
      <c r="A175" s="35" t="str">
        <f t="shared" si="4"/>
        <v>3103001段階</v>
      </c>
      <c r="B175" s="63">
        <v>31</v>
      </c>
      <c r="C175" s="64" t="s">
        <v>54</v>
      </c>
      <c r="D175" s="63" t="s">
        <v>50</v>
      </c>
      <c r="E175" s="39">
        <v>0</v>
      </c>
      <c r="F175" s="39">
        <v>4</v>
      </c>
      <c r="G175" s="41">
        <v>20241001</v>
      </c>
      <c r="H175" s="41" t="s">
        <v>51</v>
      </c>
      <c r="I175" s="72">
        <v>890</v>
      </c>
      <c r="J175" s="65">
        <v>0</v>
      </c>
      <c r="L175" s="38" t="str">
        <f t="shared" si="5"/>
        <v>3103001段階</v>
      </c>
      <c r="M175" s="63">
        <v>31</v>
      </c>
      <c r="N175" s="64" t="s">
        <v>54</v>
      </c>
      <c r="O175" s="63" t="s">
        <v>50</v>
      </c>
      <c r="P175" s="39">
        <v>0</v>
      </c>
      <c r="Q175" s="39">
        <v>4</v>
      </c>
      <c r="R175" s="41">
        <v>20241001</v>
      </c>
      <c r="S175" s="41" t="s">
        <v>51</v>
      </c>
      <c r="T175" s="72">
        <v>890</v>
      </c>
      <c r="U175" s="65">
        <v>0</v>
      </c>
    </row>
    <row r="176" spans="1:21">
      <c r="A176" s="35" t="str">
        <f t="shared" si="4"/>
        <v>3103002段階</v>
      </c>
      <c r="B176" s="63">
        <v>31</v>
      </c>
      <c r="C176" s="64" t="s">
        <v>54</v>
      </c>
      <c r="D176" s="63" t="s">
        <v>50</v>
      </c>
      <c r="E176" s="41">
        <v>5</v>
      </c>
      <c r="F176" s="39">
        <v>8</v>
      </c>
      <c r="G176" s="41">
        <v>20241001</v>
      </c>
      <c r="H176" s="41" t="s">
        <v>51</v>
      </c>
      <c r="I176" s="72">
        <v>890</v>
      </c>
      <c r="J176" s="41">
        <v>20</v>
      </c>
      <c r="L176" s="38" t="str">
        <f t="shared" si="5"/>
        <v>3103002段階</v>
      </c>
      <c r="M176" s="63">
        <v>31</v>
      </c>
      <c r="N176" s="64" t="s">
        <v>54</v>
      </c>
      <c r="O176" s="63" t="s">
        <v>50</v>
      </c>
      <c r="P176" s="41">
        <v>5</v>
      </c>
      <c r="Q176" s="39">
        <v>8</v>
      </c>
      <c r="R176" s="41">
        <v>20241001</v>
      </c>
      <c r="S176" s="41" t="s">
        <v>51</v>
      </c>
      <c r="T176" s="72">
        <v>890</v>
      </c>
      <c r="U176" s="41">
        <v>20</v>
      </c>
    </row>
    <row r="177" spans="1:21">
      <c r="A177" s="35" t="str">
        <f t="shared" si="4"/>
        <v>3103003段階</v>
      </c>
      <c r="B177" s="63">
        <v>31</v>
      </c>
      <c r="C177" s="64" t="s">
        <v>54</v>
      </c>
      <c r="D177" s="63" t="s">
        <v>50</v>
      </c>
      <c r="E177" s="39">
        <v>6</v>
      </c>
      <c r="F177" s="39">
        <v>9999999</v>
      </c>
      <c r="G177" s="41">
        <v>20241001</v>
      </c>
      <c r="H177" s="41" t="s">
        <v>51</v>
      </c>
      <c r="I177" s="72">
        <v>970</v>
      </c>
      <c r="J177" s="65">
        <v>57</v>
      </c>
      <c r="L177" s="38" t="str">
        <f t="shared" si="5"/>
        <v>3103003段階</v>
      </c>
      <c r="M177" s="63">
        <v>31</v>
      </c>
      <c r="N177" s="64" t="s">
        <v>54</v>
      </c>
      <c r="O177" s="63" t="s">
        <v>50</v>
      </c>
      <c r="P177" s="39">
        <v>6</v>
      </c>
      <c r="Q177" s="39">
        <v>9999999</v>
      </c>
      <c r="R177" s="41">
        <v>20241001</v>
      </c>
      <c r="S177" s="41" t="s">
        <v>51</v>
      </c>
      <c r="T177" s="72">
        <v>970</v>
      </c>
      <c r="U177" s="65">
        <v>57</v>
      </c>
    </row>
    <row r="178" spans="1:21">
      <c r="A178" s="35" t="str">
        <f t="shared" si="4"/>
        <v>3104001段階</v>
      </c>
      <c r="B178" s="63">
        <v>31</v>
      </c>
      <c r="C178" s="64" t="s">
        <v>55</v>
      </c>
      <c r="D178" s="63" t="s">
        <v>50</v>
      </c>
      <c r="E178" s="41">
        <v>0</v>
      </c>
      <c r="F178" s="39">
        <v>4</v>
      </c>
      <c r="G178" s="41">
        <v>20241001</v>
      </c>
      <c r="H178" s="41" t="s">
        <v>51</v>
      </c>
      <c r="I178" s="72">
        <v>890</v>
      </c>
      <c r="J178" s="41">
        <v>0</v>
      </c>
      <c r="L178" s="38" t="str">
        <f t="shared" si="5"/>
        <v>3104001段階</v>
      </c>
      <c r="M178" s="63">
        <v>31</v>
      </c>
      <c r="N178" s="64" t="s">
        <v>55</v>
      </c>
      <c r="O178" s="63" t="s">
        <v>50</v>
      </c>
      <c r="P178" s="41">
        <v>0</v>
      </c>
      <c r="Q178" s="39">
        <v>4</v>
      </c>
      <c r="R178" s="41">
        <v>20241001</v>
      </c>
      <c r="S178" s="41" t="s">
        <v>51</v>
      </c>
      <c r="T178" s="72">
        <v>890</v>
      </c>
      <c r="U178" s="41">
        <v>0</v>
      </c>
    </row>
    <row r="179" spans="1:21">
      <c r="A179" s="35" t="str">
        <f t="shared" si="4"/>
        <v>3104002段階</v>
      </c>
      <c r="B179" s="63">
        <v>31</v>
      </c>
      <c r="C179" s="64" t="s">
        <v>55</v>
      </c>
      <c r="D179" s="63" t="s">
        <v>50</v>
      </c>
      <c r="E179" s="39">
        <v>5</v>
      </c>
      <c r="F179" s="39">
        <v>8</v>
      </c>
      <c r="G179" s="41">
        <v>20241001</v>
      </c>
      <c r="H179" s="41" t="s">
        <v>51</v>
      </c>
      <c r="I179" s="72">
        <v>890</v>
      </c>
      <c r="J179" s="65">
        <v>20</v>
      </c>
      <c r="L179" s="38" t="str">
        <f t="shared" si="5"/>
        <v>3104002段階</v>
      </c>
      <c r="M179" s="63">
        <v>31</v>
      </c>
      <c r="N179" s="64" t="s">
        <v>55</v>
      </c>
      <c r="O179" s="63" t="s">
        <v>50</v>
      </c>
      <c r="P179" s="39">
        <v>5</v>
      </c>
      <c r="Q179" s="39">
        <v>8</v>
      </c>
      <c r="R179" s="41">
        <v>20241001</v>
      </c>
      <c r="S179" s="41" t="s">
        <v>51</v>
      </c>
      <c r="T179" s="72">
        <v>890</v>
      </c>
      <c r="U179" s="65">
        <v>20</v>
      </c>
    </row>
    <row r="180" spans="1:21">
      <c r="A180" s="35" t="str">
        <f t="shared" si="4"/>
        <v>3104003段階</v>
      </c>
      <c r="B180" s="63">
        <v>31</v>
      </c>
      <c r="C180" s="64" t="s">
        <v>55</v>
      </c>
      <c r="D180" s="63" t="s">
        <v>50</v>
      </c>
      <c r="E180" s="41">
        <v>6</v>
      </c>
      <c r="F180" s="39">
        <v>9999999</v>
      </c>
      <c r="G180" s="41">
        <v>20241001</v>
      </c>
      <c r="H180" s="41" t="s">
        <v>51</v>
      </c>
      <c r="I180" s="72">
        <v>970</v>
      </c>
      <c r="J180" s="41">
        <v>57</v>
      </c>
      <c r="L180" s="38" t="str">
        <f t="shared" si="5"/>
        <v>3104003段階</v>
      </c>
      <c r="M180" s="63">
        <v>31</v>
      </c>
      <c r="N180" s="64" t="s">
        <v>55</v>
      </c>
      <c r="O180" s="63" t="s">
        <v>50</v>
      </c>
      <c r="P180" s="41">
        <v>6</v>
      </c>
      <c r="Q180" s="39">
        <v>9999999</v>
      </c>
      <c r="R180" s="41">
        <v>20241001</v>
      </c>
      <c r="S180" s="41" t="s">
        <v>51</v>
      </c>
      <c r="T180" s="72">
        <v>970</v>
      </c>
      <c r="U180" s="41">
        <v>57</v>
      </c>
    </row>
    <row r="181" spans="1:21">
      <c r="A181" s="35" t="str">
        <f t="shared" si="4"/>
        <v>3105001段階</v>
      </c>
      <c r="B181" s="63">
        <v>31</v>
      </c>
      <c r="C181" s="64" t="s">
        <v>56</v>
      </c>
      <c r="D181" s="63" t="s">
        <v>50</v>
      </c>
      <c r="E181" s="39">
        <v>0</v>
      </c>
      <c r="F181" s="39">
        <v>4</v>
      </c>
      <c r="G181" s="41">
        <v>20241001</v>
      </c>
      <c r="H181" s="41" t="s">
        <v>51</v>
      </c>
      <c r="I181" s="72">
        <v>890</v>
      </c>
      <c r="J181" s="65">
        <v>0</v>
      </c>
      <c r="L181" s="38" t="str">
        <f t="shared" si="5"/>
        <v>3105001段階</v>
      </c>
      <c r="M181" s="63">
        <v>31</v>
      </c>
      <c r="N181" s="64" t="s">
        <v>56</v>
      </c>
      <c r="O181" s="63" t="s">
        <v>50</v>
      </c>
      <c r="P181" s="39">
        <v>0</v>
      </c>
      <c r="Q181" s="39">
        <v>4</v>
      </c>
      <c r="R181" s="41">
        <v>20241001</v>
      </c>
      <c r="S181" s="41" t="s">
        <v>51</v>
      </c>
      <c r="T181" s="72">
        <v>890</v>
      </c>
      <c r="U181" s="65">
        <v>0</v>
      </c>
    </row>
    <row r="182" spans="1:21">
      <c r="A182" s="35" t="str">
        <f t="shared" si="4"/>
        <v>3105002段階</v>
      </c>
      <c r="B182" s="63">
        <v>31</v>
      </c>
      <c r="C182" s="64" t="s">
        <v>56</v>
      </c>
      <c r="D182" s="63" t="s">
        <v>50</v>
      </c>
      <c r="E182" s="41">
        <v>5</v>
      </c>
      <c r="F182" s="41">
        <v>8</v>
      </c>
      <c r="G182" s="41">
        <v>20241001</v>
      </c>
      <c r="H182" s="41" t="s">
        <v>51</v>
      </c>
      <c r="I182" s="72">
        <v>890</v>
      </c>
      <c r="J182" s="41">
        <v>20</v>
      </c>
      <c r="L182" s="38" t="str">
        <f t="shared" si="5"/>
        <v>3105002段階</v>
      </c>
      <c r="M182" s="63">
        <v>31</v>
      </c>
      <c r="N182" s="64" t="s">
        <v>56</v>
      </c>
      <c r="O182" s="63" t="s">
        <v>50</v>
      </c>
      <c r="P182" s="41">
        <v>5</v>
      </c>
      <c r="Q182" s="41">
        <v>8</v>
      </c>
      <c r="R182" s="41">
        <v>20241001</v>
      </c>
      <c r="S182" s="41" t="s">
        <v>51</v>
      </c>
      <c r="T182" s="72">
        <v>890</v>
      </c>
      <c r="U182" s="41">
        <v>20</v>
      </c>
    </row>
    <row r="183" spans="1:21">
      <c r="A183" s="35" t="str">
        <f t="shared" si="4"/>
        <v>3105003段階</v>
      </c>
      <c r="B183" s="63">
        <v>31</v>
      </c>
      <c r="C183" s="64" t="s">
        <v>56</v>
      </c>
      <c r="D183" s="63" t="s">
        <v>50</v>
      </c>
      <c r="E183" s="41">
        <v>6</v>
      </c>
      <c r="F183" s="41">
        <v>9999999</v>
      </c>
      <c r="G183" s="41">
        <v>20241001</v>
      </c>
      <c r="H183" s="41" t="s">
        <v>51</v>
      </c>
      <c r="I183" s="72">
        <v>970</v>
      </c>
      <c r="J183" s="41">
        <v>57</v>
      </c>
      <c r="L183" s="38" t="str">
        <f t="shared" si="5"/>
        <v>3105003段階</v>
      </c>
      <c r="M183" s="63">
        <v>31</v>
      </c>
      <c r="N183" s="64" t="s">
        <v>56</v>
      </c>
      <c r="O183" s="63" t="s">
        <v>50</v>
      </c>
      <c r="P183" s="41">
        <v>6</v>
      </c>
      <c r="Q183" s="41">
        <v>9999999</v>
      </c>
      <c r="R183" s="41">
        <v>20241001</v>
      </c>
      <c r="S183" s="41" t="s">
        <v>51</v>
      </c>
      <c r="T183" s="72">
        <v>970</v>
      </c>
      <c r="U183" s="41">
        <v>57</v>
      </c>
    </row>
    <row r="184" spans="1:21">
      <c r="A184" s="35" t="str">
        <f t="shared" si="4"/>
        <v>3107501段階</v>
      </c>
      <c r="B184" s="63">
        <v>31</v>
      </c>
      <c r="C184" s="64" t="s">
        <v>57</v>
      </c>
      <c r="D184" s="63" t="s">
        <v>50</v>
      </c>
      <c r="E184" s="41">
        <v>0</v>
      </c>
      <c r="F184" s="41">
        <v>4</v>
      </c>
      <c r="G184" s="41">
        <v>20241001</v>
      </c>
      <c r="H184" s="41" t="s">
        <v>51</v>
      </c>
      <c r="I184" s="72">
        <v>890</v>
      </c>
      <c r="J184" s="41">
        <v>0</v>
      </c>
      <c r="L184" s="38" t="str">
        <f t="shared" si="5"/>
        <v>3107501段階</v>
      </c>
      <c r="M184" s="63">
        <v>31</v>
      </c>
      <c r="N184" s="64" t="s">
        <v>57</v>
      </c>
      <c r="O184" s="63" t="s">
        <v>50</v>
      </c>
      <c r="P184" s="41">
        <v>0</v>
      </c>
      <c r="Q184" s="41">
        <v>4</v>
      </c>
      <c r="R184" s="41">
        <v>20241001</v>
      </c>
      <c r="S184" s="41" t="s">
        <v>51</v>
      </c>
      <c r="T184" s="72">
        <v>890</v>
      </c>
      <c r="U184" s="41">
        <v>0</v>
      </c>
    </row>
    <row r="185" spans="1:21">
      <c r="A185" s="35" t="str">
        <f t="shared" si="4"/>
        <v>3107502段階</v>
      </c>
      <c r="B185" s="63">
        <v>31</v>
      </c>
      <c r="C185" s="64" t="s">
        <v>57</v>
      </c>
      <c r="D185" s="63" t="s">
        <v>50</v>
      </c>
      <c r="E185" s="41">
        <v>5</v>
      </c>
      <c r="F185" s="41">
        <v>8</v>
      </c>
      <c r="G185" s="41">
        <v>20241001</v>
      </c>
      <c r="H185" s="41" t="s">
        <v>51</v>
      </c>
      <c r="I185" s="72">
        <v>890</v>
      </c>
      <c r="J185" s="41">
        <v>20</v>
      </c>
      <c r="L185" s="38" t="str">
        <f t="shared" si="5"/>
        <v>3107502段階</v>
      </c>
      <c r="M185" s="63">
        <v>31</v>
      </c>
      <c r="N185" s="64" t="s">
        <v>57</v>
      </c>
      <c r="O185" s="63" t="s">
        <v>50</v>
      </c>
      <c r="P185" s="41">
        <v>5</v>
      </c>
      <c r="Q185" s="41">
        <v>8</v>
      </c>
      <c r="R185" s="41">
        <v>20241001</v>
      </c>
      <c r="S185" s="41" t="s">
        <v>51</v>
      </c>
      <c r="T185" s="72">
        <v>890</v>
      </c>
      <c r="U185" s="41">
        <v>20</v>
      </c>
    </row>
    <row r="186" spans="1:21">
      <c r="A186" s="35" t="str">
        <f t="shared" si="4"/>
        <v>3107503段階</v>
      </c>
      <c r="B186" s="63">
        <v>31</v>
      </c>
      <c r="C186" s="64" t="s">
        <v>57</v>
      </c>
      <c r="D186" s="63" t="s">
        <v>50</v>
      </c>
      <c r="E186" s="41">
        <v>6</v>
      </c>
      <c r="F186" s="41">
        <v>9999999</v>
      </c>
      <c r="G186" s="41">
        <v>20241001</v>
      </c>
      <c r="H186" s="41" t="s">
        <v>51</v>
      </c>
      <c r="I186" s="72">
        <v>970</v>
      </c>
      <c r="J186" s="41">
        <v>57</v>
      </c>
      <c r="L186" s="38" t="str">
        <f t="shared" si="5"/>
        <v>3107503段階</v>
      </c>
      <c r="M186" s="63">
        <v>31</v>
      </c>
      <c r="N186" s="64" t="s">
        <v>57</v>
      </c>
      <c r="O186" s="63" t="s">
        <v>50</v>
      </c>
      <c r="P186" s="41">
        <v>6</v>
      </c>
      <c r="Q186" s="41">
        <v>9999999</v>
      </c>
      <c r="R186" s="41">
        <v>20241001</v>
      </c>
      <c r="S186" s="41" t="s">
        <v>51</v>
      </c>
      <c r="T186" s="72">
        <v>970</v>
      </c>
      <c r="U186" s="41">
        <v>57</v>
      </c>
    </row>
    <row r="187" spans="1:21">
      <c r="A187" s="35" t="str">
        <f t="shared" si="4"/>
        <v>3110001段階</v>
      </c>
      <c r="B187" s="63">
        <v>31</v>
      </c>
      <c r="C187" s="64" t="s">
        <v>58</v>
      </c>
      <c r="D187" s="63" t="s">
        <v>50</v>
      </c>
      <c r="E187" s="41">
        <v>0</v>
      </c>
      <c r="F187" s="41">
        <v>4</v>
      </c>
      <c r="G187" s="41">
        <v>20241001</v>
      </c>
      <c r="H187" s="41" t="s">
        <v>51</v>
      </c>
      <c r="I187" s="72">
        <v>890</v>
      </c>
      <c r="J187" s="41">
        <v>0</v>
      </c>
      <c r="L187" s="38" t="str">
        <f t="shared" si="5"/>
        <v>3110001段階</v>
      </c>
      <c r="M187" s="63">
        <v>31</v>
      </c>
      <c r="N187" s="64" t="s">
        <v>58</v>
      </c>
      <c r="O187" s="63" t="s">
        <v>50</v>
      </c>
      <c r="P187" s="41">
        <v>0</v>
      </c>
      <c r="Q187" s="41">
        <v>4</v>
      </c>
      <c r="R187" s="41">
        <v>20241001</v>
      </c>
      <c r="S187" s="41" t="s">
        <v>51</v>
      </c>
      <c r="T187" s="72">
        <v>890</v>
      </c>
      <c r="U187" s="41">
        <v>0</v>
      </c>
    </row>
    <row r="188" spans="1:21">
      <c r="A188" s="35" t="str">
        <f t="shared" si="4"/>
        <v>3110002段階</v>
      </c>
      <c r="B188" s="63">
        <v>31</v>
      </c>
      <c r="C188" s="64" t="s">
        <v>58</v>
      </c>
      <c r="D188" s="63" t="s">
        <v>50</v>
      </c>
      <c r="E188" s="41">
        <v>5</v>
      </c>
      <c r="F188" s="41">
        <v>8</v>
      </c>
      <c r="G188" s="41">
        <v>20241001</v>
      </c>
      <c r="H188" s="41" t="s">
        <v>51</v>
      </c>
      <c r="I188" s="72">
        <v>890</v>
      </c>
      <c r="J188" s="41">
        <v>20</v>
      </c>
      <c r="L188" s="38" t="str">
        <f t="shared" si="5"/>
        <v>3110002段階</v>
      </c>
      <c r="M188" s="63">
        <v>31</v>
      </c>
      <c r="N188" s="64" t="s">
        <v>58</v>
      </c>
      <c r="O188" s="63" t="s">
        <v>50</v>
      </c>
      <c r="P188" s="41">
        <v>5</v>
      </c>
      <c r="Q188" s="41">
        <v>8</v>
      </c>
      <c r="R188" s="41">
        <v>20241001</v>
      </c>
      <c r="S188" s="41" t="s">
        <v>51</v>
      </c>
      <c r="T188" s="72">
        <v>890</v>
      </c>
      <c r="U188" s="41">
        <v>20</v>
      </c>
    </row>
    <row r="189" spans="1:21">
      <c r="A189" s="35" t="str">
        <f t="shared" si="4"/>
        <v>3110003段階</v>
      </c>
      <c r="B189" s="63">
        <v>31</v>
      </c>
      <c r="C189" s="64" t="s">
        <v>58</v>
      </c>
      <c r="D189" s="63" t="s">
        <v>50</v>
      </c>
      <c r="E189" s="41">
        <v>6</v>
      </c>
      <c r="F189" s="41">
        <v>9999999</v>
      </c>
      <c r="G189" s="41">
        <v>20241001</v>
      </c>
      <c r="H189" s="41" t="s">
        <v>51</v>
      </c>
      <c r="I189" s="72">
        <v>970</v>
      </c>
      <c r="J189" s="41">
        <v>57</v>
      </c>
      <c r="L189" s="38" t="str">
        <f t="shared" si="5"/>
        <v>3110003段階</v>
      </c>
      <c r="M189" s="63">
        <v>31</v>
      </c>
      <c r="N189" s="64" t="s">
        <v>58</v>
      </c>
      <c r="O189" s="63" t="s">
        <v>50</v>
      </c>
      <c r="P189" s="41">
        <v>6</v>
      </c>
      <c r="Q189" s="41">
        <v>9999999</v>
      </c>
      <c r="R189" s="41">
        <v>20241001</v>
      </c>
      <c r="S189" s="41" t="s">
        <v>51</v>
      </c>
      <c r="T189" s="72">
        <v>970</v>
      </c>
      <c r="U189" s="41">
        <v>57</v>
      </c>
    </row>
    <row r="190" spans="1:21">
      <c r="A190" s="35" t="str">
        <f t="shared" si="4"/>
        <v>3115001段階</v>
      </c>
      <c r="B190" s="63">
        <v>31</v>
      </c>
      <c r="C190" s="64" t="s">
        <v>59</v>
      </c>
      <c r="D190" s="63" t="s">
        <v>50</v>
      </c>
      <c r="E190" s="41">
        <v>0</v>
      </c>
      <c r="F190" s="41">
        <v>4</v>
      </c>
      <c r="G190" s="41">
        <v>20241001</v>
      </c>
      <c r="H190" s="41" t="s">
        <v>51</v>
      </c>
      <c r="I190" s="72">
        <v>890</v>
      </c>
      <c r="J190" s="41">
        <v>0</v>
      </c>
      <c r="L190" s="38" t="str">
        <f t="shared" si="5"/>
        <v>3115001段階</v>
      </c>
      <c r="M190" s="63">
        <v>31</v>
      </c>
      <c r="N190" s="64" t="s">
        <v>59</v>
      </c>
      <c r="O190" s="63" t="s">
        <v>50</v>
      </c>
      <c r="P190" s="41">
        <v>0</v>
      </c>
      <c r="Q190" s="41">
        <v>4</v>
      </c>
      <c r="R190" s="41">
        <v>20241001</v>
      </c>
      <c r="S190" s="41" t="s">
        <v>51</v>
      </c>
      <c r="T190" s="72">
        <v>890</v>
      </c>
      <c r="U190" s="41">
        <v>0</v>
      </c>
    </row>
    <row r="191" spans="1:21">
      <c r="A191" s="35" t="str">
        <f t="shared" si="4"/>
        <v>3115002段階</v>
      </c>
      <c r="B191" s="63">
        <v>31</v>
      </c>
      <c r="C191" s="64" t="s">
        <v>59</v>
      </c>
      <c r="D191" s="63" t="s">
        <v>50</v>
      </c>
      <c r="E191" s="41">
        <v>5</v>
      </c>
      <c r="F191" s="41">
        <v>8</v>
      </c>
      <c r="G191" s="41">
        <v>20241001</v>
      </c>
      <c r="H191" s="41" t="s">
        <v>51</v>
      </c>
      <c r="I191" s="72">
        <v>890</v>
      </c>
      <c r="J191" s="41">
        <v>20</v>
      </c>
      <c r="L191" s="38" t="str">
        <f t="shared" si="5"/>
        <v>3115002段階</v>
      </c>
      <c r="M191" s="63">
        <v>31</v>
      </c>
      <c r="N191" s="64" t="s">
        <v>59</v>
      </c>
      <c r="O191" s="63" t="s">
        <v>50</v>
      </c>
      <c r="P191" s="41">
        <v>5</v>
      </c>
      <c r="Q191" s="41">
        <v>8</v>
      </c>
      <c r="R191" s="41">
        <v>20241001</v>
      </c>
      <c r="S191" s="41" t="s">
        <v>51</v>
      </c>
      <c r="T191" s="72">
        <v>890</v>
      </c>
      <c r="U191" s="41">
        <v>20</v>
      </c>
    </row>
    <row r="192" spans="1:21">
      <c r="A192" s="35" t="str">
        <f t="shared" si="4"/>
        <v>3115003段階</v>
      </c>
      <c r="B192" s="63">
        <v>31</v>
      </c>
      <c r="C192" s="64" t="s">
        <v>59</v>
      </c>
      <c r="D192" s="63" t="s">
        <v>50</v>
      </c>
      <c r="E192" s="41">
        <v>6</v>
      </c>
      <c r="F192" s="41">
        <v>9999999</v>
      </c>
      <c r="G192" s="41">
        <v>20241001</v>
      </c>
      <c r="H192" s="41" t="s">
        <v>51</v>
      </c>
      <c r="I192" s="72">
        <v>970</v>
      </c>
      <c r="J192" s="41">
        <v>57</v>
      </c>
      <c r="L192" s="38" t="str">
        <f t="shared" si="5"/>
        <v>3115003段階</v>
      </c>
      <c r="M192" s="63">
        <v>31</v>
      </c>
      <c r="N192" s="64" t="s">
        <v>59</v>
      </c>
      <c r="O192" s="63" t="s">
        <v>50</v>
      </c>
      <c r="P192" s="41">
        <v>6</v>
      </c>
      <c r="Q192" s="41">
        <v>9999999</v>
      </c>
      <c r="R192" s="41">
        <v>20241001</v>
      </c>
      <c r="S192" s="41" t="s">
        <v>51</v>
      </c>
      <c r="T192" s="72">
        <v>970</v>
      </c>
      <c r="U192" s="41">
        <v>57</v>
      </c>
    </row>
    <row r="193" spans="1:21">
      <c r="A193" s="35" t="str">
        <f t="shared" si="4"/>
        <v>3120001段階</v>
      </c>
      <c r="B193" s="63">
        <v>31</v>
      </c>
      <c r="C193" s="64" t="s">
        <v>60</v>
      </c>
      <c r="D193" s="63" t="s">
        <v>50</v>
      </c>
      <c r="E193" s="41">
        <v>0</v>
      </c>
      <c r="F193" s="41">
        <v>4</v>
      </c>
      <c r="G193" s="41">
        <v>20241001</v>
      </c>
      <c r="H193" s="41" t="s">
        <v>51</v>
      </c>
      <c r="I193" s="72">
        <v>890</v>
      </c>
      <c r="J193" s="41">
        <v>0</v>
      </c>
      <c r="L193" s="38" t="str">
        <f t="shared" si="5"/>
        <v>3120001段階</v>
      </c>
      <c r="M193" s="63">
        <v>31</v>
      </c>
      <c r="N193" s="64" t="s">
        <v>60</v>
      </c>
      <c r="O193" s="63" t="s">
        <v>50</v>
      </c>
      <c r="P193" s="41">
        <v>0</v>
      </c>
      <c r="Q193" s="41">
        <v>4</v>
      </c>
      <c r="R193" s="41">
        <v>20241001</v>
      </c>
      <c r="S193" s="41" t="s">
        <v>51</v>
      </c>
      <c r="T193" s="72">
        <v>890</v>
      </c>
      <c r="U193" s="41">
        <v>0</v>
      </c>
    </row>
    <row r="194" spans="1:21">
      <c r="A194" s="35" t="str">
        <f t="shared" si="4"/>
        <v>3120002段階</v>
      </c>
      <c r="B194" s="63">
        <v>31</v>
      </c>
      <c r="C194" s="64" t="s">
        <v>60</v>
      </c>
      <c r="D194" s="63" t="s">
        <v>50</v>
      </c>
      <c r="E194" s="41">
        <v>5</v>
      </c>
      <c r="F194" s="41">
        <v>8</v>
      </c>
      <c r="G194" s="41">
        <v>20241001</v>
      </c>
      <c r="H194" s="41" t="s">
        <v>51</v>
      </c>
      <c r="I194" s="72">
        <v>890</v>
      </c>
      <c r="J194" s="41">
        <v>20</v>
      </c>
      <c r="L194" s="38" t="str">
        <f t="shared" si="5"/>
        <v>3120002段階</v>
      </c>
      <c r="M194" s="63">
        <v>31</v>
      </c>
      <c r="N194" s="64" t="s">
        <v>60</v>
      </c>
      <c r="O194" s="63" t="s">
        <v>50</v>
      </c>
      <c r="P194" s="41">
        <v>5</v>
      </c>
      <c r="Q194" s="41">
        <v>8</v>
      </c>
      <c r="R194" s="41">
        <v>20241001</v>
      </c>
      <c r="S194" s="41" t="s">
        <v>51</v>
      </c>
      <c r="T194" s="72">
        <v>890</v>
      </c>
      <c r="U194" s="41">
        <v>20</v>
      </c>
    </row>
    <row r="195" spans="1:21">
      <c r="A195" s="35" t="str">
        <f t="shared" si="4"/>
        <v>3120003段階</v>
      </c>
      <c r="B195" s="63">
        <v>31</v>
      </c>
      <c r="C195" s="64" t="s">
        <v>60</v>
      </c>
      <c r="D195" s="63" t="s">
        <v>50</v>
      </c>
      <c r="E195" s="41">
        <v>6</v>
      </c>
      <c r="F195" s="41">
        <v>9999999</v>
      </c>
      <c r="G195" s="41">
        <v>20241001</v>
      </c>
      <c r="H195" s="41" t="s">
        <v>51</v>
      </c>
      <c r="I195" s="72">
        <v>970</v>
      </c>
      <c r="J195" s="41">
        <v>57</v>
      </c>
      <c r="L195" s="38" t="str">
        <f t="shared" si="5"/>
        <v>3120003段階</v>
      </c>
      <c r="M195" s="63">
        <v>31</v>
      </c>
      <c r="N195" s="64" t="s">
        <v>60</v>
      </c>
      <c r="O195" s="63" t="s">
        <v>50</v>
      </c>
      <c r="P195" s="41">
        <v>6</v>
      </c>
      <c r="Q195" s="41">
        <v>9999999</v>
      </c>
      <c r="R195" s="41">
        <v>20241001</v>
      </c>
      <c r="S195" s="41" t="s">
        <v>51</v>
      </c>
      <c r="T195" s="72">
        <v>970</v>
      </c>
      <c r="U195" s="41">
        <v>57</v>
      </c>
    </row>
    <row r="196" spans="1:21">
      <c r="A196" s="35" t="str">
        <f t="shared" si="4"/>
        <v>3125001段階</v>
      </c>
      <c r="B196" s="63">
        <v>31</v>
      </c>
      <c r="C196" s="64" t="s">
        <v>61</v>
      </c>
      <c r="D196" s="63" t="s">
        <v>50</v>
      </c>
      <c r="E196" s="41">
        <v>0</v>
      </c>
      <c r="F196" s="41">
        <v>4</v>
      </c>
      <c r="G196" s="41">
        <v>20241001</v>
      </c>
      <c r="H196" s="41" t="s">
        <v>51</v>
      </c>
      <c r="I196" s="72">
        <v>890</v>
      </c>
      <c r="J196" s="41">
        <v>0</v>
      </c>
      <c r="L196" s="38" t="str">
        <f t="shared" si="5"/>
        <v>3125001段階</v>
      </c>
      <c r="M196" s="63">
        <v>31</v>
      </c>
      <c r="N196" s="64" t="s">
        <v>61</v>
      </c>
      <c r="O196" s="63" t="s">
        <v>50</v>
      </c>
      <c r="P196" s="41">
        <v>0</v>
      </c>
      <c r="Q196" s="41">
        <v>4</v>
      </c>
      <c r="R196" s="41">
        <v>20241001</v>
      </c>
      <c r="S196" s="41" t="s">
        <v>51</v>
      </c>
      <c r="T196" s="72">
        <v>890</v>
      </c>
      <c r="U196" s="41">
        <v>0</v>
      </c>
    </row>
    <row r="197" spans="1:21">
      <c r="A197" s="35" t="str">
        <f t="shared" ref="A197:A260" si="6">B197&amp;C197&amp;IF(C196&amp;B196=C197&amp;B197,TEXT(MID(A196,6,2)+1,"00")&amp;"段階","01段階")</f>
        <v>3125002段階</v>
      </c>
      <c r="B197" s="63">
        <v>31</v>
      </c>
      <c r="C197" s="64" t="s">
        <v>61</v>
      </c>
      <c r="D197" s="63" t="s">
        <v>50</v>
      </c>
      <c r="E197" s="41">
        <v>5</v>
      </c>
      <c r="F197" s="41">
        <v>8</v>
      </c>
      <c r="G197" s="41">
        <v>20241001</v>
      </c>
      <c r="H197" s="41" t="s">
        <v>51</v>
      </c>
      <c r="I197" s="72">
        <v>890</v>
      </c>
      <c r="J197" s="41">
        <v>20</v>
      </c>
      <c r="L197" s="38" t="str">
        <f t="shared" ref="L197:L260" si="7">M197&amp;N197&amp;IF(M196&amp;N196=M197&amp;N197,TEXT(MID(L196,6,2)+1,"00")&amp;"段階","01段階")</f>
        <v>3125002段階</v>
      </c>
      <c r="M197" s="63">
        <v>31</v>
      </c>
      <c r="N197" s="64" t="s">
        <v>61</v>
      </c>
      <c r="O197" s="63" t="s">
        <v>50</v>
      </c>
      <c r="P197" s="41">
        <v>5</v>
      </c>
      <c r="Q197" s="41">
        <v>8</v>
      </c>
      <c r="R197" s="41">
        <v>20241001</v>
      </c>
      <c r="S197" s="41" t="s">
        <v>51</v>
      </c>
      <c r="T197" s="72">
        <v>890</v>
      </c>
      <c r="U197" s="41">
        <v>20</v>
      </c>
    </row>
    <row r="198" spans="1:21">
      <c r="A198" s="35" t="str">
        <f t="shared" si="6"/>
        <v>3125003段階</v>
      </c>
      <c r="B198" s="63">
        <v>31</v>
      </c>
      <c r="C198" s="64" t="s">
        <v>61</v>
      </c>
      <c r="D198" s="63" t="s">
        <v>50</v>
      </c>
      <c r="E198" s="41">
        <v>6</v>
      </c>
      <c r="F198" s="41">
        <v>9999999</v>
      </c>
      <c r="G198" s="41">
        <v>20241001</v>
      </c>
      <c r="H198" s="41" t="s">
        <v>51</v>
      </c>
      <c r="I198" s="72">
        <v>970</v>
      </c>
      <c r="J198" s="41">
        <v>57</v>
      </c>
      <c r="L198" s="38" t="str">
        <f t="shared" si="7"/>
        <v>3125003段階</v>
      </c>
      <c r="M198" s="63">
        <v>31</v>
      </c>
      <c r="N198" s="64" t="s">
        <v>61</v>
      </c>
      <c r="O198" s="63" t="s">
        <v>50</v>
      </c>
      <c r="P198" s="41">
        <v>6</v>
      </c>
      <c r="Q198" s="41">
        <v>9999999</v>
      </c>
      <c r="R198" s="41">
        <v>20241001</v>
      </c>
      <c r="S198" s="41" t="s">
        <v>51</v>
      </c>
      <c r="T198" s="72">
        <v>970</v>
      </c>
      <c r="U198" s="41">
        <v>57</v>
      </c>
    </row>
    <row r="199" spans="1:21">
      <c r="A199" s="35" t="str">
        <f t="shared" si="6"/>
        <v>3130001段階</v>
      </c>
      <c r="B199" s="63">
        <v>31</v>
      </c>
      <c r="C199" s="64" t="s">
        <v>62</v>
      </c>
      <c r="D199" s="63" t="s">
        <v>50</v>
      </c>
      <c r="E199" s="41">
        <v>0</v>
      </c>
      <c r="F199" s="41">
        <v>4</v>
      </c>
      <c r="G199" s="41">
        <v>20241001</v>
      </c>
      <c r="H199" s="41" t="s">
        <v>51</v>
      </c>
      <c r="I199" s="72">
        <v>890</v>
      </c>
      <c r="J199" s="41">
        <v>0</v>
      </c>
      <c r="L199" s="38" t="str">
        <f t="shared" si="7"/>
        <v>3130001段階</v>
      </c>
      <c r="M199" s="63">
        <v>31</v>
      </c>
      <c r="N199" s="64" t="s">
        <v>62</v>
      </c>
      <c r="O199" s="63" t="s">
        <v>50</v>
      </c>
      <c r="P199" s="41">
        <v>0</v>
      </c>
      <c r="Q199" s="41">
        <v>4</v>
      </c>
      <c r="R199" s="41">
        <v>20241001</v>
      </c>
      <c r="S199" s="41" t="s">
        <v>51</v>
      </c>
      <c r="T199" s="72">
        <v>890</v>
      </c>
      <c r="U199" s="41">
        <v>0</v>
      </c>
    </row>
    <row r="200" spans="1:21">
      <c r="A200" s="35" t="str">
        <f t="shared" si="6"/>
        <v>3130002段階</v>
      </c>
      <c r="B200" s="63">
        <v>31</v>
      </c>
      <c r="C200" s="64" t="s">
        <v>62</v>
      </c>
      <c r="D200" s="63" t="s">
        <v>50</v>
      </c>
      <c r="E200" s="41">
        <v>5</v>
      </c>
      <c r="F200" s="41">
        <v>8</v>
      </c>
      <c r="G200" s="41">
        <v>20241001</v>
      </c>
      <c r="H200" s="41" t="s">
        <v>51</v>
      </c>
      <c r="I200" s="72">
        <v>890</v>
      </c>
      <c r="J200" s="41">
        <v>20</v>
      </c>
      <c r="L200" s="38" t="str">
        <f t="shared" si="7"/>
        <v>3130002段階</v>
      </c>
      <c r="M200" s="63">
        <v>31</v>
      </c>
      <c r="N200" s="64" t="s">
        <v>62</v>
      </c>
      <c r="O200" s="63" t="s">
        <v>50</v>
      </c>
      <c r="P200" s="41">
        <v>5</v>
      </c>
      <c r="Q200" s="41">
        <v>8</v>
      </c>
      <c r="R200" s="41">
        <v>20241001</v>
      </c>
      <c r="S200" s="41" t="s">
        <v>51</v>
      </c>
      <c r="T200" s="72">
        <v>890</v>
      </c>
      <c r="U200" s="41">
        <v>20</v>
      </c>
    </row>
    <row r="201" spans="1:21">
      <c r="A201" s="35" t="str">
        <f t="shared" si="6"/>
        <v>3130003段階</v>
      </c>
      <c r="B201" s="63">
        <v>31</v>
      </c>
      <c r="C201" s="64" t="s">
        <v>62</v>
      </c>
      <c r="D201" s="63" t="s">
        <v>50</v>
      </c>
      <c r="E201" s="41">
        <v>6</v>
      </c>
      <c r="F201" s="41">
        <v>9999999</v>
      </c>
      <c r="G201" s="41">
        <v>20241001</v>
      </c>
      <c r="H201" s="41" t="s">
        <v>51</v>
      </c>
      <c r="I201" s="72">
        <v>970</v>
      </c>
      <c r="J201" s="41">
        <v>57</v>
      </c>
      <c r="L201" s="38" t="str">
        <f t="shared" si="7"/>
        <v>3130003段階</v>
      </c>
      <c r="M201" s="63">
        <v>31</v>
      </c>
      <c r="N201" s="64" t="s">
        <v>62</v>
      </c>
      <c r="O201" s="63" t="s">
        <v>50</v>
      </c>
      <c r="P201" s="41">
        <v>6</v>
      </c>
      <c r="Q201" s="41">
        <v>9999999</v>
      </c>
      <c r="R201" s="41">
        <v>20241001</v>
      </c>
      <c r="S201" s="41" t="s">
        <v>51</v>
      </c>
      <c r="T201" s="72">
        <v>970</v>
      </c>
      <c r="U201" s="41">
        <v>57</v>
      </c>
    </row>
    <row r="202" spans="1:21">
      <c r="A202" s="35" t="str">
        <f t="shared" si="6"/>
        <v>3201301段階</v>
      </c>
      <c r="B202" s="63">
        <v>32</v>
      </c>
      <c r="C202" s="64" t="s">
        <v>49</v>
      </c>
      <c r="D202" s="63" t="s">
        <v>50</v>
      </c>
      <c r="E202" s="41">
        <v>0</v>
      </c>
      <c r="F202" s="41">
        <v>4</v>
      </c>
      <c r="G202" s="41">
        <v>20241001</v>
      </c>
      <c r="H202" s="41" t="s">
        <v>51</v>
      </c>
      <c r="I202" s="72">
        <v>890</v>
      </c>
      <c r="J202" s="41">
        <v>0</v>
      </c>
      <c r="L202" s="38" t="str">
        <f t="shared" si="7"/>
        <v>3201301段階</v>
      </c>
      <c r="M202" s="63">
        <v>32</v>
      </c>
      <c r="N202" s="64" t="s">
        <v>49</v>
      </c>
      <c r="O202" s="63" t="s">
        <v>50</v>
      </c>
      <c r="P202" s="41">
        <v>0</v>
      </c>
      <c r="Q202" s="41">
        <v>4</v>
      </c>
      <c r="R202" s="41">
        <v>20241001</v>
      </c>
      <c r="S202" s="41" t="s">
        <v>51</v>
      </c>
      <c r="T202" s="72">
        <v>890</v>
      </c>
      <c r="U202" s="41">
        <v>0</v>
      </c>
    </row>
    <row r="203" spans="1:21">
      <c r="A203" s="35" t="str">
        <f t="shared" si="6"/>
        <v>3201302段階</v>
      </c>
      <c r="B203" s="63">
        <v>32</v>
      </c>
      <c r="C203" s="64" t="s">
        <v>49</v>
      </c>
      <c r="D203" s="63" t="s">
        <v>50</v>
      </c>
      <c r="E203" s="41">
        <v>5</v>
      </c>
      <c r="F203" s="41">
        <v>8</v>
      </c>
      <c r="G203" s="41">
        <v>20241001</v>
      </c>
      <c r="H203" s="41" t="s">
        <v>51</v>
      </c>
      <c r="I203" s="72">
        <v>890</v>
      </c>
      <c r="J203" s="41">
        <v>20</v>
      </c>
      <c r="L203" s="38" t="str">
        <f t="shared" si="7"/>
        <v>3201302段階</v>
      </c>
      <c r="M203" s="63">
        <v>32</v>
      </c>
      <c r="N203" s="64" t="s">
        <v>49</v>
      </c>
      <c r="O203" s="63" t="s">
        <v>50</v>
      </c>
      <c r="P203" s="41">
        <v>5</v>
      </c>
      <c r="Q203" s="41">
        <v>8</v>
      </c>
      <c r="R203" s="41">
        <v>20241001</v>
      </c>
      <c r="S203" s="41" t="s">
        <v>51</v>
      </c>
      <c r="T203" s="72">
        <v>890</v>
      </c>
      <c r="U203" s="41">
        <v>20</v>
      </c>
    </row>
    <row r="204" spans="1:21">
      <c r="A204" s="35" t="str">
        <f t="shared" si="6"/>
        <v>3201303段階</v>
      </c>
      <c r="B204" s="63">
        <v>32</v>
      </c>
      <c r="C204" s="64" t="s">
        <v>49</v>
      </c>
      <c r="D204" s="63" t="s">
        <v>50</v>
      </c>
      <c r="E204" s="41">
        <v>6</v>
      </c>
      <c r="F204" s="41">
        <v>9999999</v>
      </c>
      <c r="G204" s="41">
        <v>20241001</v>
      </c>
      <c r="H204" s="41" t="s">
        <v>51</v>
      </c>
      <c r="I204" s="72">
        <v>970</v>
      </c>
      <c r="J204" s="41">
        <v>57</v>
      </c>
      <c r="L204" s="38" t="str">
        <f t="shared" si="7"/>
        <v>3201303段階</v>
      </c>
      <c r="M204" s="63">
        <v>32</v>
      </c>
      <c r="N204" s="64" t="s">
        <v>49</v>
      </c>
      <c r="O204" s="63" t="s">
        <v>50</v>
      </c>
      <c r="P204" s="41">
        <v>6</v>
      </c>
      <c r="Q204" s="41">
        <v>9999999</v>
      </c>
      <c r="R204" s="41">
        <v>20241001</v>
      </c>
      <c r="S204" s="41" t="s">
        <v>51</v>
      </c>
      <c r="T204" s="72">
        <v>970</v>
      </c>
      <c r="U204" s="41">
        <v>57</v>
      </c>
    </row>
    <row r="205" spans="1:21">
      <c r="A205" s="35" t="str">
        <f t="shared" si="6"/>
        <v>3202001段階</v>
      </c>
      <c r="B205" s="63">
        <v>32</v>
      </c>
      <c r="C205" s="64" t="s">
        <v>52</v>
      </c>
      <c r="D205" s="63" t="s">
        <v>50</v>
      </c>
      <c r="E205" s="41">
        <v>0</v>
      </c>
      <c r="F205" s="41">
        <v>4</v>
      </c>
      <c r="G205" s="41">
        <v>20241001</v>
      </c>
      <c r="H205" s="41" t="s">
        <v>51</v>
      </c>
      <c r="I205" s="72">
        <v>890</v>
      </c>
      <c r="J205" s="41">
        <v>0</v>
      </c>
      <c r="L205" s="38" t="str">
        <f t="shared" si="7"/>
        <v>3202001段階</v>
      </c>
      <c r="M205" s="63">
        <v>32</v>
      </c>
      <c r="N205" s="64" t="s">
        <v>52</v>
      </c>
      <c r="O205" s="63" t="s">
        <v>50</v>
      </c>
      <c r="P205" s="41">
        <v>0</v>
      </c>
      <c r="Q205" s="41">
        <v>4</v>
      </c>
      <c r="R205" s="41">
        <v>20241001</v>
      </c>
      <c r="S205" s="41" t="s">
        <v>51</v>
      </c>
      <c r="T205" s="72">
        <v>890</v>
      </c>
      <c r="U205" s="41">
        <v>0</v>
      </c>
    </row>
    <row r="206" spans="1:21">
      <c r="A206" s="35" t="str">
        <f t="shared" si="6"/>
        <v>3202002段階</v>
      </c>
      <c r="B206" s="63">
        <v>32</v>
      </c>
      <c r="C206" s="64" t="s">
        <v>52</v>
      </c>
      <c r="D206" s="63" t="s">
        <v>50</v>
      </c>
      <c r="E206" s="41">
        <v>5</v>
      </c>
      <c r="F206" s="41">
        <v>8</v>
      </c>
      <c r="G206" s="41">
        <v>20241001</v>
      </c>
      <c r="H206" s="41" t="s">
        <v>51</v>
      </c>
      <c r="I206" s="72">
        <v>890</v>
      </c>
      <c r="J206" s="41">
        <v>20</v>
      </c>
      <c r="L206" s="38" t="str">
        <f t="shared" si="7"/>
        <v>3202002段階</v>
      </c>
      <c r="M206" s="63">
        <v>32</v>
      </c>
      <c r="N206" s="64" t="s">
        <v>52</v>
      </c>
      <c r="O206" s="63" t="s">
        <v>50</v>
      </c>
      <c r="P206" s="41">
        <v>5</v>
      </c>
      <c r="Q206" s="41">
        <v>8</v>
      </c>
      <c r="R206" s="41">
        <v>20241001</v>
      </c>
      <c r="S206" s="41" t="s">
        <v>51</v>
      </c>
      <c r="T206" s="72">
        <v>890</v>
      </c>
      <c r="U206" s="41">
        <v>20</v>
      </c>
    </row>
    <row r="207" spans="1:21">
      <c r="A207" s="35" t="str">
        <f t="shared" si="6"/>
        <v>3202003段階</v>
      </c>
      <c r="B207" s="63">
        <v>32</v>
      </c>
      <c r="C207" s="64" t="s">
        <v>52</v>
      </c>
      <c r="D207" s="63" t="s">
        <v>50</v>
      </c>
      <c r="E207" s="41">
        <v>6</v>
      </c>
      <c r="F207" s="41">
        <v>9999999</v>
      </c>
      <c r="G207" s="41">
        <v>20241001</v>
      </c>
      <c r="H207" s="41" t="s">
        <v>51</v>
      </c>
      <c r="I207" s="72">
        <v>970</v>
      </c>
      <c r="J207" s="41">
        <v>57</v>
      </c>
      <c r="K207" s="40"/>
      <c r="L207" s="38" t="str">
        <f t="shared" si="7"/>
        <v>3202003段階</v>
      </c>
      <c r="M207" s="63">
        <v>32</v>
      </c>
      <c r="N207" s="64" t="s">
        <v>52</v>
      </c>
      <c r="O207" s="63" t="s">
        <v>50</v>
      </c>
      <c r="P207" s="41">
        <v>6</v>
      </c>
      <c r="Q207" s="41">
        <v>9999999</v>
      </c>
      <c r="R207" s="41">
        <v>20241001</v>
      </c>
      <c r="S207" s="41" t="s">
        <v>51</v>
      </c>
      <c r="T207" s="72">
        <v>970</v>
      </c>
      <c r="U207" s="41">
        <v>57</v>
      </c>
    </row>
    <row r="208" spans="1:21">
      <c r="A208" s="35" t="str">
        <f t="shared" si="6"/>
        <v>3202501段階</v>
      </c>
      <c r="B208" s="63">
        <v>32</v>
      </c>
      <c r="C208" s="64" t="s">
        <v>53</v>
      </c>
      <c r="D208" s="63" t="s">
        <v>50</v>
      </c>
      <c r="E208" s="41">
        <v>0</v>
      </c>
      <c r="F208" s="41">
        <v>4</v>
      </c>
      <c r="G208" s="41">
        <v>20241001</v>
      </c>
      <c r="H208" s="41" t="s">
        <v>51</v>
      </c>
      <c r="I208" s="72">
        <v>890</v>
      </c>
      <c r="J208" s="41">
        <v>0</v>
      </c>
      <c r="K208" s="40"/>
      <c r="L208" s="38" t="str">
        <f t="shared" si="7"/>
        <v>3202501段階</v>
      </c>
      <c r="M208" s="63">
        <v>32</v>
      </c>
      <c r="N208" s="64" t="s">
        <v>53</v>
      </c>
      <c r="O208" s="63" t="s">
        <v>50</v>
      </c>
      <c r="P208" s="41">
        <v>0</v>
      </c>
      <c r="Q208" s="41">
        <v>4</v>
      </c>
      <c r="R208" s="41">
        <v>20241001</v>
      </c>
      <c r="S208" s="41" t="s">
        <v>51</v>
      </c>
      <c r="T208" s="72">
        <v>890</v>
      </c>
      <c r="U208" s="41">
        <v>0</v>
      </c>
    </row>
    <row r="209" spans="1:21">
      <c r="A209" s="35" t="str">
        <f t="shared" si="6"/>
        <v>3202502段階</v>
      </c>
      <c r="B209" s="63">
        <v>32</v>
      </c>
      <c r="C209" s="64" t="s">
        <v>53</v>
      </c>
      <c r="D209" s="63" t="s">
        <v>50</v>
      </c>
      <c r="E209" s="41">
        <v>5</v>
      </c>
      <c r="F209" s="41">
        <v>8</v>
      </c>
      <c r="G209" s="41">
        <v>20241001</v>
      </c>
      <c r="H209" s="41" t="s">
        <v>51</v>
      </c>
      <c r="I209" s="72">
        <v>890</v>
      </c>
      <c r="J209" s="41">
        <v>20</v>
      </c>
      <c r="K209" s="40"/>
      <c r="L209" s="38" t="str">
        <f t="shared" si="7"/>
        <v>3202502段階</v>
      </c>
      <c r="M209" s="63">
        <v>32</v>
      </c>
      <c r="N209" s="64" t="s">
        <v>53</v>
      </c>
      <c r="O209" s="63" t="s">
        <v>50</v>
      </c>
      <c r="P209" s="41">
        <v>5</v>
      </c>
      <c r="Q209" s="41">
        <v>8</v>
      </c>
      <c r="R209" s="41">
        <v>20241001</v>
      </c>
      <c r="S209" s="41" t="s">
        <v>51</v>
      </c>
      <c r="T209" s="72">
        <v>890</v>
      </c>
      <c r="U209" s="41">
        <v>20</v>
      </c>
    </row>
    <row r="210" spans="1:21">
      <c r="A210" s="35" t="str">
        <f t="shared" si="6"/>
        <v>3202503段階</v>
      </c>
      <c r="B210" s="63">
        <v>32</v>
      </c>
      <c r="C210" s="64" t="s">
        <v>53</v>
      </c>
      <c r="D210" s="63" t="s">
        <v>50</v>
      </c>
      <c r="E210" s="39">
        <v>6</v>
      </c>
      <c r="F210" s="39">
        <v>9999999</v>
      </c>
      <c r="G210" s="41">
        <v>20241001</v>
      </c>
      <c r="H210" s="41" t="s">
        <v>51</v>
      </c>
      <c r="I210" s="72">
        <v>970</v>
      </c>
      <c r="J210" s="65">
        <v>57</v>
      </c>
      <c r="L210" s="38" t="str">
        <f t="shared" si="7"/>
        <v>3202503段階</v>
      </c>
      <c r="M210" s="63">
        <v>32</v>
      </c>
      <c r="N210" s="64" t="s">
        <v>53</v>
      </c>
      <c r="O210" s="63" t="s">
        <v>50</v>
      </c>
      <c r="P210" s="39">
        <v>6</v>
      </c>
      <c r="Q210" s="39">
        <v>9999999</v>
      </c>
      <c r="R210" s="41">
        <v>20241001</v>
      </c>
      <c r="S210" s="41" t="s">
        <v>51</v>
      </c>
      <c r="T210" s="72">
        <v>970</v>
      </c>
      <c r="U210" s="65">
        <v>57</v>
      </c>
    </row>
    <row r="211" spans="1:21">
      <c r="A211" s="35" t="str">
        <f t="shared" si="6"/>
        <v>3203001段階</v>
      </c>
      <c r="B211" s="63">
        <v>32</v>
      </c>
      <c r="C211" s="64" t="s">
        <v>54</v>
      </c>
      <c r="D211" s="63" t="s">
        <v>50</v>
      </c>
      <c r="E211" s="39">
        <v>0</v>
      </c>
      <c r="F211" s="39">
        <v>4</v>
      </c>
      <c r="G211" s="41">
        <v>20241001</v>
      </c>
      <c r="H211" s="41" t="s">
        <v>51</v>
      </c>
      <c r="I211" s="72">
        <v>890</v>
      </c>
      <c r="J211" s="65">
        <v>0</v>
      </c>
      <c r="L211" s="38" t="str">
        <f t="shared" si="7"/>
        <v>3203001段階</v>
      </c>
      <c r="M211" s="63">
        <v>32</v>
      </c>
      <c r="N211" s="64" t="s">
        <v>54</v>
      </c>
      <c r="O211" s="63" t="s">
        <v>50</v>
      </c>
      <c r="P211" s="39">
        <v>0</v>
      </c>
      <c r="Q211" s="39">
        <v>4</v>
      </c>
      <c r="R211" s="41">
        <v>20241001</v>
      </c>
      <c r="S211" s="41" t="s">
        <v>51</v>
      </c>
      <c r="T211" s="72">
        <v>890</v>
      </c>
      <c r="U211" s="65">
        <v>0</v>
      </c>
    </row>
    <row r="212" spans="1:21">
      <c r="A212" s="35" t="str">
        <f t="shared" si="6"/>
        <v>3203002段階</v>
      </c>
      <c r="B212" s="63">
        <v>32</v>
      </c>
      <c r="C212" s="64" t="s">
        <v>54</v>
      </c>
      <c r="D212" s="63" t="s">
        <v>50</v>
      </c>
      <c r="E212" s="39">
        <v>5</v>
      </c>
      <c r="F212" s="39">
        <v>8</v>
      </c>
      <c r="G212" s="41">
        <v>20241001</v>
      </c>
      <c r="H212" s="41" t="s">
        <v>51</v>
      </c>
      <c r="I212" s="72">
        <v>890</v>
      </c>
      <c r="J212" s="65">
        <v>20</v>
      </c>
      <c r="L212" s="38" t="str">
        <f t="shared" si="7"/>
        <v>3203002段階</v>
      </c>
      <c r="M212" s="63">
        <v>32</v>
      </c>
      <c r="N212" s="64" t="s">
        <v>54</v>
      </c>
      <c r="O212" s="63" t="s">
        <v>50</v>
      </c>
      <c r="P212" s="39">
        <v>5</v>
      </c>
      <c r="Q212" s="39">
        <v>8</v>
      </c>
      <c r="R212" s="41">
        <v>20241001</v>
      </c>
      <c r="S212" s="41" t="s">
        <v>51</v>
      </c>
      <c r="T212" s="72">
        <v>890</v>
      </c>
      <c r="U212" s="65">
        <v>20</v>
      </c>
    </row>
    <row r="213" spans="1:21">
      <c r="A213" s="35" t="str">
        <f t="shared" si="6"/>
        <v>3203003段階</v>
      </c>
      <c r="B213" s="63">
        <v>32</v>
      </c>
      <c r="C213" s="64" t="s">
        <v>54</v>
      </c>
      <c r="D213" s="63" t="s">
        <v>50</v>
      </c>
      <c r="E213" s="41">
        <v>6</v>
      </c>
      <c r="F213" s="39">
        <v>9999999</v>
      </c>
      <c r="G213" s="41">
        <v>20241001</v>
      </c>
      <c r="H213" s="41" t="s">
        <v>51</v>
      </c>
      <c r="I213" s="72">
        <v>970</v>
      </c>
      <c r="J213" s="41">
        <v>57</v>
      </c>
      <c r="L213" s="38" t="str">
        <f t="shared" si="7"/>
        <v>3203003段階</v>
      </c>
      <c r="M213" s="63">
        <v>32</v>
      </c>
      <c r="N213" s="64" t="s">
        <v>54</v>
      </c>
      <c r="O213" s="63" t="s">
        <v>50</v>
      </c>
      <c r="P213" s="41">
        <v>6</v>
      </c>
      <c r="Q213" s="39">
        <v>9999999</v>
      </c>
      <c r="R213" s="41">
        <v>20241001</v>
      </c>
      <c r="S213" s="41" t="s">
        <v>51</v>
      </c>
      <c r="T213" s="72">
        <v>970</v>
      </c>
      <c r="U213" s="41">
        <v>57</v>
      </c>
    </row>
    <row r="214" spans="1:21">
      <c r="A214" s="35" t="str">
        <f t="shared" si="6"/>
        <v>3204001段階</v>
      </c>
      <c r="B214" s="63">
        <v>32</v>
      </c>
      <c r="C214" s="64" t="s">
        <v>55</v>
      </c>
      <c r="D214" s="63" t="s">
        <v>50</v>
      </c>
      <c r="E214" s="39">
        <v>0</v>
      </c>
      <c r="F214" s="39">
        <v>4</v>
      </c>
      <c r="G214" s="41">
        <v>20241001</v>
      </c>
      <c r="H214" s="41" t="s">
        <v>51</v>
      </c>
      <c r="I214" s="72">
        <v>890</v>
      </c>
      <c r="J214" s="65">
        <v>0</v>
      </c>
      <c r="L214" s="38" t="str">
        <f t="shared" si="7"/>
        <v>3204001段階</v>
      </c>
      <c r="M214" s="63">
        <v>32</v>
      </c>
      <c r="N214" s="64" t="s">
        <v>55</v>
      </c>
      <c r="O214" s="63" t="s">
        <v>50</v>
      </c>
      <c r="P214" s="39">
        <v>0</v>
      </c>
      <c r="Q214" s="39">
        <v>4</v>
      </c>
      <c r="R214" s="41">
        <v>20241001</v>
      </c>
      <c r="S214" s="41" t="s">
        <v>51</v>
      </c>
      <c r="T214" s="72">
        <v>890</v>
      </c>
      <c r="U214" s="65">
        <v>0</v>
      </c>
    </row>
    <row r="215" spans="1:21">
      <c r="A215" s="35" t="str">
        <f t="shared" si="6"/>
        <v>3204002段階</v>
      </c>
      <c r="B215" s="63">
        <v>32</v>
      </c>
      <c r="C215" s="64" t="s">
        <v>55</v>
      </c>
      <c r="D215" s="63" t="s">
        <v>50</v>
      </c>
      <c r="E215" s="39">
        <v>5</v>
      </c>
      <c r="F215" s="39">
        <v>8</v>
      </c>
      <c r="G215" s="41">
        <v>20241001</v>
      </c>
      <c r="H215" s="41" t="s">
        <v>51</v>
      </c>
      <c r="I215" s="72">
        <v>890</v>
      </c>
      <c r="J215" s="65">
        <v>20</v>
      </c>
      <c r="L215" s="38" t="str">
        <f t="shared" si="7"/>
        <v>3204002段階</v>
      </c>
      <c r="M215" s="63">
        <v>32</v>
      </c>
      <c r="N215" s="64" t="s">
        <v>55</v>
      </c>
      <c r="O215" s="63" t="s">
        <v>50</v>
      </c>
      <c r="P215" s="39">
        <v>5</v>
      </c>
      <c r="Q215" s="39">
        <v>8</v>
      </c>
      <c r="R215" s="41">
        <v>20241001</v>
      </c>
      <c r="S215" s="41" t="s">
        <v>51</v>
      </c>
      <c r="T215" s="72">
        <v>890</v>
      </c>
      <c r="U215" s="65">
        <v>20</v>
      </c>
    </row>
    <row r="216" spans="1:21">
      <c r="A216" s="35" t="str">
        <f t="shared" si="6"/>
        <v>3204003段階</v>
      </c>
      <c r="B216" s="63">
        <v>32</v>
      </c>
      <c r="C216" s="64" t="s">
        <v>55</v>
      </c>
      <c r="D216" s="63" t="s">
        <v>50</v>
      </c>
      <c r="E216" s="39">
        <v>6</v>
      </c>
      <c r="F216" s="39">
        <v>9999999</v>
      </c>
      <c r="G216" s="41">
        <v>20241001</v>
      </c>
      <c r="H216" s="41" t="s">
        <v>51</v>
      </c>
      <c r="I216" s="72">
        <v>970</v>
      </c>
      <c r="J216" s="65">
        <v>57</v>
      </c>
      <c r="L216" s="38" t="str">
        <f t="shared" si="7"/>
        <v>3204003段階</v>
      </c>
      <c r="M216" s="63">
        <v>32</v>
      </c>
      <c r="N216" s="64" t="s">
        <v>55</v>
      </c>
      <c r="O216" s="63" t="s">
        <v>50</v>
      </c>
      <c r="P216" s="39">
        <v>6</v>
      </c>
      <c r="Q216" s="39">
        <v>9999999</v>
      </c>
      <c r="R216" s="41">
        <v>20241001</v>
      </c>
      <c r="S216" s="41" t="s">
        <v>51</v>
      </c>
      <c r="T216" s="72">
        <v>970</v>
      </c>
      <c r="U216" s="65">
        <v>57</v>
      </c>
    </row>
    <row r="217" spans="1:21">
      <c r="A217" s="35" t="str">
        <f t="shared" si="6"/>
        <v>3205001段階</v>
      </c>
      <c r="B217" s="63">
        <v>32</v>
      </c>
      <c r="C217" s="64" t="s">
        <v>56</v>
      </c>
      <c r="D217" s="63" t="s">
        <v>50</v>
      </c>
      <c r="E217" s="39">
        <v>0</v>
      </c>
      <c r="F217" s="39">
        <v>4</v>
      </c>
      <c r="G217" s="41">
        <v>20241001</v>
      </c>
      <c r="H217" s="41" t="s">
        <v>51</v>
      </c>
      <c r="I217" s="72">
        <v>890</v>
      </c>
      <c r="J217" s="65">
        <v>0</v>
      </c>
      <c r="L217" s="38" t="str">
        <f t="shared" si="7"/>
        <v>3205001段階</v>
      </c>
      <c r="M217" s="63">
        <v>32</v>
      </c>
      <c r="N217" s="64" t="s">
        <v>56</v>
      </c>
      <c r="O217" s="63" t="s">
        <v>50</v>
      </c>
      <c r="P217" s="39">
        <v>0</v>
      </c>
      <c r="Q217" s="39">
        <v>4</v>
      </c>
      <c r="R217" s="41">
        <v>20241001</v>
      </c>
      <c r="S217" s="41" t="s">
        <v>51</v>
      </c>
      <c r="T217" s="72">
        <v>890</v>
      </c>
      <c r="U217" s="65">
        <v>0</v>
      </c>
    </row>
    <row r="218" spans="1:21">
      <c r="A218" s="35" t="str">
        <f t="shared" si="6"/>
        <v>3205002段階</v>
      </c>
      <c r="B218" s="63">
        <v>32</v>
      </c>
      <c r="C218" s="64" t="s">
        <v>56</v>
      </c>
      <c r="D218" s="63" t="s">
        <v>50</v>
      </c>
      <c r="E218" s="39">
        <v>5</v>
      </c>
      <c r="F218" s="39">
        <v>8</v>
      </c>
      <c r="G218" s="41">
        <v>20241001</v>
      </c>
      <c r="H218" s="41" t="s">
        <v>51</v>
      </c>
      <c r="I218" s="72">
        <v>890</v>
      </c>
      <c r="J218" s="65">
        <v>20</v>
      </c>
      <c r="L218" s="38" t="str">
        <f t="shared" si="7"/>
        <v>3205002段階</v>
      </c>
      <c r="M218" s="63">
        <v>32</v>
      </c>
      <c r="N218" s="64" t="s">
        <v>56</v>
      </c>
      <c r="O218" s="63" t="s">
        <v>50</v>
      </c>
      <c r="P218" s="39">
        <v>5</v>
      </c>
      <c r="Q218" s="39">
        <v>8</v>
      </c>
      <c r="R218" s="41">
        <v>20241001</v>
      </c>
      <c r="S218" s="41" t="s">
        <v>51</v>
      </c>
      <c r="T218" s="72">
        <v>890</v>
      </c>
      <c r="U218" s="65">
        <v>20</v>
      </c>
    </row>
    <row r="219" spans="1:21">
      <c r="A219" s="35" t="str">
        <f t="shared" si="6"/>
        <v>3205003段階</v>
      </c>
      <c r="B219" s="63">
        <v>32</v>
      </c>
      <c r="C219" s="64" t="s">
        <v>56</v>
      </c>
      <c r="D219" s="63" t="s">
        <v>50</v>
      </c>
      <c r="E219" s="39">
        <v>6</v>
      </c>
      <c r="F219" s="39">
        <v>9999999</v>
      </c>
      <c r="G219" s="41">
        <v>20241001</v>
      </c>
      <c r="H219" s="41" t="s">
        <v>51</v>
      </c>
      <c r="I219" s="72">
        <v>970</v>
      </c>
      <c r="J219" s="65">
        <v>57</v>
      </c>
      <c r="L219" s="38" t="str">
        <f t="shared" si="7"/>
        <v>3205003段階</v>
      </c>
      <c r="M219" s="63">
        <v>32</v>
      </c>
      <c r="N219" s="64" t="s">
        <v>56</v>
      </c>
      <c r="O219" s="63" t="s">
        <v>50</v>
      </c>
      <c r="P219" s="39">
        <v>6</v>
      </c>
      <c r="Q219" s="39">
        <v>9999999</v>
      </c>
      <c r="R219" s="41">
        <v>20241001</v>
      </c>
      <c r="S219" s="41" t="s">
        <v>51</v>
      </c>
      <c r="T219" s="72">
        <v>970</v>
      </c>
      <c r="U219" s="65">
        <v>57</v>
      </c>
    </row>
    <row r="220" spans="1:21">
      <c r="A220" s="35" t="str">
        <f t="shared" si="6"/>
        <v>3207501段階</v>
      </c>
      <c r="B220" s="63">
        <v>32</v>
      </c>
      <c r="C220" s="64" t="s">
        <v>57</v>
      </c>
      <c r="D220" s="63" t="s">
        <v>50</v>
      </c>
      <c r="E220" s="41">
        <v>0</v>
      </c>
      <c r="F220" s="39">
        <v>4</v>
      </c>
      <c r="G220" s="41">
        <v>20241001</v>
      </c>
      <c r="H220" s="41" t="s">
        <v>51</v>
      </c>
      <c r="I220" s="72">
        <v>890</v>
      </c>
      <c r="J220" s="41">
        <v>0</v>
      </c>
      <c r="L220" s="38" t="str">
        <f t="shared" si="7"/>
        <v>3207501段階</v>
      </c>
      <c r="M220" s="63">
        <v>32</v>
      </c>
      <c r="N220" s="64" t="s">
        <v>57</v>
      </c>
      <c r="O220" s="63" t="s">
        <v>50</v>
      </c>
      <c r="P220" s="41">
        <v>0</v>
      </c>
      <c r="Q220" s="39">
        <v>4</v>
      </c>
      <c r="R220" s="41">
        <v>20241001</v>
      </c>
      <c r="S220" s="41" t="s">
        <v>51</v>
      </c>
      <c r="T220" s="72">
        <v>890</v>
      </c>
      <c r="U220" s="41">
        <v>0</v>
      </c>
    </row>
    <row r="221" spans="1:21">
      <c r="A221" s="35" t="str">
        <f t="shared" si="6"/>
        <v>3207502段階</v>
      </c>
      <c r="B221" s="63">
        <v>32</v>
      </c>
      <c r="C221" s="64" t="s">
        <v>57</v>
      </c>
      <c r="D221" s="63" t="s">
        <v>50</v>
      </c>
      <c r="E221" s="39">
        <v>5</v>
      </c>
      <c r="F221" s="39">
        <v>8</v>
      </c>
      <c r="G221" s="41">
        <v>20241001</v>
      </c>
      <c r="H221" s="41" t="s">
        <v>51</v>
      </c>
      <c r="I221" s="72">
        <v>890</v>
      </c>
      <c r="J221" s="65">
        <v>20</v>
      </c>
      <c r="L221" s="38" t="str">
        <f t="shared" si="7"/>
        <v>3207502段階</v>
      </c>
      <c r="M221" s="63">
        <v>32</v>
      </c>
      <c r="N221" s="64" t="s">
        <v>57</v>
      </c>
      <c r="O221" s="63" t="s">
        <v>50</v>
      </c>
      <c r="P221" s="39">
        <v>5</v>
      </c>
      <c r="Q221" s="39">
        <v>8</v>
      </c>
      <c r="R221" s="41">
        <v>20241001</v>
      </c>
      <c r="S221" s="41" t="s">
        <v>51</v>
      </c>
      <c r="T221" s="72">
        <v>890</v>
      </c>
      <c r="U221" s="65">
        <v>20</v>
      </c>
    </row>
    <row r="222" spans="1:21">
      <c r="A222" s="35" t="str">
        <f t="shared" si="6"/>
        <v>3207503段階</v>
      </c>
      <c r="B222" s="63">
        <v>32</v>
      </c>
      <c r="C222" s="64" t="s">
        <v>57</v>
      </c>
      <c r="D222" s="63" t="s">
        <v>50</v>
      </c>
      <c r="E222" s="39">
        <v>6</v>
      </c>
      <c r="F222" s="39">
        <v>9999999</v>
      </c>
      <c r="G222" s="41">
        <v>20241001</v>
      </c>
      <c r="H222" s="41" t="s">
        <v>51</v>
      </c>
      <c r="I222" s="72">
        <v>970</v>
      </c>
      <c r="J222" s="65">
        <v>57</v>
      </c>
      <c r="L222" s="38" t="str">
        <f t="shared" si="7"/>
        <v>3207503段階</v>
      </c>
      <c r="M222" s="63">
        <v>32</v>
      </c>
      <c r="N222" s="64" t="s">
        <v>57</v>
      </c>
      <c r="O222" s="63" t="s">
        <v>50</v>
      </c>
      <c r="P222" s="39">
        <v>6</v>
      </c>
      <c r="Q222" s="39">
        <v>9999999</v>
      </c>
      <c r="R222" s="41">
        <v>20241001</v>
      </c>
      <c r="S222" s="41" t="s">
        <v>51</v>
      </c>
      <c r="T222" s="72">
        <v>970</v>
      </c>
      <c r="U222" s="65">
        <v>57</v>
      </c>
    </row>
    <row r="223" spans="1:21">
      <c r="A223" s="35" t="str">
        <f t="shared" si="6"/>
        <v>3210001段階</v>
      </c>
      <c r="B223" s="63">
        <v>32</v>
      </c>
      <c r="C223" s="64" t="s">
        <v>58</v>
      </c>
      <c r="D223" s="63" t="s">
        <v>50</v>
      </c>
      <c r="E223" s="39">
        <v>0</v>
      </c>
      <c r="F223" s="39">
        <v>4</v>
      </c>
      <c r="G223" s="41">
        <v>20241001</v>
      </c>
      <c r="H223" s="41" t="s">
        <v>51</v>
      </c>
      <c r="I223" s="72">
        <v>890</v>
      </c>
      <c r="J223" s="65">
        <v>0</v>
      </c>
      <c r="K223" s="40"/>
      <c r="L223" s="38" t="str">
        <f t="shared" si="7"/>
        <v>3210001段階</v>
      </c>
      <c r="M223" s="63">
        <v>32</v>
      </c>
      <c r="N223" s="64" t="s">
        <v>58</v>
      </c>
      <c r="O223" s="63" t="s">
        <v>50</v>
      </c>
      <c r="P223" s="39">
        <v>0</v>
      </c>
      <c r="Q223" s="39">
        <v>4</v>
      </c>
      <c r="R223" s="41">
        <v>20241001</v>
      </c>
      <c r="S223" s="41" t="s">
        <v>51</v>
      </c>
      <c r="T223" s="72">
        <v>890</v>
      </c>
      <c r="U223" s="65">
        <v>0</v>
      </c>
    </row>
    <row r="224" spans="1:21">
      <c r="A224" s="35" t="str">
        <f t="shared" si="6"/>
        <v>3210002段階</v>
      </c>
      <c r="B224" s="63">
        <v>32</v>
      </c>
      <c r="C224" s="64" t="s">
        <v>58</v>
      </c>
      <c r="D224" s="63" t="s">
        <v>50</v>
      </c>
      <c r="E224" s="39">
        <v>5</v>
      </c>
      <c r="F224" s="39">
        <v>8</v>
      </c>
      <c r="G224" s="41">
        <v>20241001</v>
      </c>
      <c r="H224" s="41" t="s">
        <v>51</v>
      </c>
      <c r="I224" s="72">
        <v>890</v>
      </c>
      <c r="J224" s="65">
        <v>20</v>
      </c>
      <c r="K224" s="40"/>
      <c r="L224" s="38" t="str">
        <f t="shared" si="7"/>
        <v>3210002段階</v>
      </c>
      <c r="M224" s="63">
        <v>32</v>
      </c>
      <c r="N224" s="64" t="s">
        <v>58</v>
      </c>
      <c r="O224" s="63" t="s">
        <v>50</v>
      </c>
      <c r="P224" s="39">
        <v>5</v>
      </c>
      <c r="Q224" s="39">
        <v>8</v>
      </c>
      <c r="R224" s="41">
        <v>20241001</v>
      </c>
      <c r="S224" s="41" t="s">
        <v>51</v>
      </c>
      <c r="T224" s="72">
        <v>890</v>
      </c>
      <c r="U224" s="65">
        <v>20</v>
      </c>
    </row>
    <row r="225" spans="1:21">
      <c r="A225" s="35" t="str">
        <f t="shared" si="6"/>
        <v>3210003段階</v>
      </c>
      <c r="B225" s="63">
        <v>32</v>
      </c>
      <c r="C225" s="64" t="s">
        <v>58</v>
      </c>
      <c r="D225" s="63" t="s">
        <v>50</v>
      </c>
      <c r="E225" s="39">
        <v>6</v>
      </c>
      <c r="F225" s="39">
        <v>9999999</v>
      </c>
      <c r="G225" s="41">
        <v>20241001</v>
      </c>
      <c r="H225" s="41" t="s">
        <v>51</v>
      </c>
      <c r="I225" s="72">
        <v>970</v>
      </c>
      <c r="J225" s="65">
        <v>57</v>
      </c>
      <c r="K225" s="40"/>
      <c r="L225" s="38" t="str">
        <f t="shared" si="7"/>
        <v>3210003段階</v>
      </c>
      <c r="M225" s="63">
        <v>32</v>
      </c>
      <c r="N225" s="64" t="s">
        <v>58</v>
      </c>
      <c r="O225" s="63" t="s">
        <v>50</v>
      </c>
      <c r="P225" s="39">
        <v>6</v>
      </c>
      <c r="Q225" s="39">
        <v>9999999</v>
      </c>
      <c r="R225" s="41">
        <v>20241001</v>
      </c>
      <c r="S225" s="41" t="s">
        <v>51</v>
      </c>
      <c r="T225" s="72">
        <v>970</v>
      </c>
      <c r="U225" s="65">
        <v>57</v>
      </c>
    </row>
    <row r="226" spans="1:21">
      <c r="A226" s="35" t="str">
        <f t="shared" si="6"/>
        <v>3215001段階</v>
      </c>
      <c r="B226" s="63">
        <v>32</v>
      </c>
      <c r="C226" s="64" t="s">
        <v>59</v>
      </c>
      <c r="D226" s="63" t="s">
        <v>50</v>
      </c>
      <c r="E226" s="39">
        <v>0</v>
      </c>
      <c r="F226" s="39">
        <v>4</v>
      </c>
      <c r="G226" s="41">
        <v>20241001</v>
      </c>
      <c r="H226" s="41" t="s">
        <v>51</v>
      </c>
      <c r="I226" s="72">
        <v>890</v>
      </c>
      <c r="J226" s="65">
        <v>0</v>
      </c>
      <c r="K226" s="40"/>
      <c r="L226" s="38" t="str">
        <f t="shared" si="7"/>
        <v>3215001段階</v>
      </c>
      <c r="M226" s="63">
        <v>32</v>
      </c>
      <c r="N226" s="64" t="s">
        <v>59</v>
      </c>
      <c r="O226" s="63" t="s">
        <v>50</v>
      </c>
      <c r="P226" s="39">
        <v>0</v>
      </c>
      <c r="Q226" s="39">
        <v>4</v>
      </c>
      <c r="R226" s="41">
        <v>20241001</v>
      </c>
      <c r="S226" s="41" t="s">
        <v>51</v>
      </c>
      <c r="T226" s="72">
        <v>890</v>
      </c>
      <c r="U226" s="65">
        <v>0</v>
      </c>
    </row>
    <row r="227" spans="1:21">
      <c r="A227" s="35" t="str">
        <f t="shared" si="6"/>
        <v>3215002段階</v>
      </c>
      <c r="B227" s="63">
        <v>32</v>
      </c>
      <c r="C227" s="64" t="s">
        <v>59</v>
      </c>
      <c r="D227" s="63" t="s">
        <v>50</v>
      </c>
      <c r="E227" s="41">
        <v>5</v>
      </c>
      <c r="F227" s="39">
        <v>8</v>
      </c>
      <c r="G227" s="41">
        <v>20241001</v>
      </c>
      <c r="H227" s="41" t="s">
        <v>51</v>
      </c>
      <c r="I227" s="72">
        <v>890</v>
      </c>
      <c r="J227" s="41">
        <v>20</v>
      </c>
      <c r="K227" s="40"/>
      <c r="L227" s="38" t="str">
        <f t="shared" si="7"/>
        <v>3215002段階</v>
      </c>
      <c r="M227" s="63">
        <v>32</v>
      </c>
      <c r="N227" s="64" t="s">
        <v>59</v>
      </c>
      <c r="O227" s="63" t="s">
        <v>50</v>
      </c>
      <c r="P227" s="41">
        <v>5</v>
      </c>
      <c r="Q227" s="39">
        <v>8</v>
      </c>
      <c r="R227" s="41">
        <v>20241001</v>
      </c>
      <c r="S227" s="41" t="s">
        <v>51</v>
      </c>
      <c r="T227" s="72">
        <v>890</v>
      </c>
      <c r="U227" s="41">
        <v>20</v>
      </c>
    </row>
    <row r="228" spans="1:21">
      <c r="A228" s="35" t="str">
        <f t="shared" si="6"/>
        <v>3215003段階</v>
      </c>
      <c r="B228" s="63">
        <v>32</v>
      </c>
      <c r="C228" s="64" t="s">
        <v>59</v>
      </c>
      <c r="D228" s="63" t="s">
        <v>50</v>
      </c>
      <c r="E228" s="39">
        <v>6</v>
      </c>
      <c r="F228" s="39">
        <v>9999999</v>
      </c>
      <c r="G228" s="41">
        <v>20241001</v>
      </c>
      <c r="H228" s="41" t="s">
        <v>51</v>
      </c>
      <c r="I228" s="72">
        <v>970</v>
      </c>
      <c r="J228" s="65">
        <v>57</v>
      </c>
      <c r="K228" s="40"/>
      <c r="L228" s="38" t="str">
        <f t="shared" si="7"/>
        <v>3215003段階</v>
      </c>
      <c r="M228" s="63">
        <v>32</v>
      </c>
      <c r="N228" s="64" t="s">
        <v>59</v>
      </c>
      <c r="O228" s="63" t="s">
        <v>50</v>
      </c>
      <c r="P228" s="39">
        <v>6</v>
      </c>
      <c r="Q228" s="39">
        <v>9999999</v>
      </c>
      <c r="R228" s="41">
        <v>20241001</v>
      </c>
      <c r="S228" s="41" t="s">
        <v>51</v>
      </c>
      <c r="T228" s="72">
        <v>970</v>
      </c>
      <c r="U228" s="65">
        <v>57</v>
      </c>
    </row>
    <row r="229" spans="1:21">
      <c r="A229" s="35" t="str">
        <f t="shared" si="6"/>
        <v>3220001段階</v>
      </c>
      <c r="B229" s="63">
        <v>32</v>
      </c>
      <c r="C229" s="64" t="s">
        <v>60</v>
      </c>
      <c r="D229" s="63" t="s">
        <v>50</v>
      </c>
      <c r="E229" s="39">
        <v>0</v>
      </c>
      <c r="F229" s="39">
        <v>4</v>
      </c>
      <c r="G229" s="41">
        <v>20241001</v>
      </c>
      <c r="H229" s="41" t="s">
        <v>51</v>
      </c>
      <c r="I229" s="72">
        <v>890</v>
      </c>
      <c r="J229" s="65">
        <v>0</v>
      </c>
      <c r="L229" s="38" t="str">
        <f t="shared" si="7"/>
        <v>3220001段階</v>
      </c>
      <c r="M229" s="63">
        <v>32</v>
      </c>
      <c r="N229" s="64" t="s">
        <v>60</v>
      </c>
      <c r="O229" s="63" t="s">
        <v>50</v>
      </c>
      <c r="P229" s="39">
        <v>0</v>
      </c>
      <c r="Q229" s="39">
        <v>4</v>
      </c>
      <c r="R229" s="41">
        <v>20241001</v>
      </c>
      <c r="S229" s="41" t="s">
        <v>51</v>
      </c>
      <c r="T229" s="72">
        <v>890</v>
      </c>
      <c r="U229" s="65">
        <v>0</v>
      </c>
    </row>
    <row r="230" spans="1:21">
      <c r="A230" s="35" t="str">
        <f t="shared" si="6"/>
        <v>3220002段階</v>
      </c>
      <c r="B230" s="63">
        <v>32</v>
      </c>
      <c r="C230" s="64" t="s">
        <v>60</v>
      </c>
      <c r="D230" s="63" t="s">
        <v>50</v>
      </c>
      <c r="E230" s="39">
        <v>5</v>
      </c>
      <c r="F230" s="39">
        <v>8</v>
      </c>
      <c r="G230" s="41">
        <v>20241001</v>
      </c>
      <c r="H230" s="41" t="s">
        <v>51</v>
      </c>
      <c r="I230" s="72">
        <v>890</v>
      </c>
      <c r="J230" s="65">
        <v>20</v>
      </c>
      <c r="L230" s="38" t="str">
        <f t="shared" si="7"/>
        <v>3220002段階</v>
      </c>
      <c r="M230" s="63">
        <v>32</v>
      </c>
      <c r="N230" s="64" t="s">
        <v>60</v>
      </c>
      <c r="O230" s="63" t="s">
        <v>50</v>
      </c>
      <c r="P230" s="39">
        <v>5</v>
      </c>
      <c r="Q230" s="39">
        <v>8</v>
      </c>
      <c r="R230" s="41">
        <v>20241001</v>
      </c>
      <c r="S230" s="41" t="s">
        <v>51</v>
      </c>
      <c r="T230" s="72">
        <v>890</v>
      </c>
      <c r="U230" s="65">
        <v>20</v>
      </c>
    </row>
    <row r="231" spans="1:21">
      <c r="A231" s="35" t="str">
        <f t="shared" si="6"/>
        <v>3220003段階</v>
      </c>
      <c r="B231" s="63">
        <v>32</v>
      </c>
      <c r="C231" s="64" t="s">
        <v>60</v>
      </c>
      <c r="D231" s="63" t="s">
        <v>50</v>
      </c>
      <c r="E231" s="39">
        <v>6</v>
      </c>
      <c r="F231" s="39">
        <v>9999999</v>
      </c>
      <c r="G231" s="41">
        <v>20241001</v>
      </c>
      <c r="H231" s="41" t="s">
        <v>51</v>
      </c>
      <c r="I231" s="72">
        <v>970</v>
      </c>
      <c r="J231" s="65">
        <v>57</v>
      </c>
      <c r="L231" s="38" t="str">
        <f t="shared" si="7"/>
        <v>3220003段階</v>
      </c>
      <c r="M231" s="63">
        <v>32</v>
      </c>
      <c r="N231" s="64" t="s">
        <v>60</v>
      </c>
      <c r="O231" s="63" t="s">
        <v>50</v>
      </c>
      <c r="P231" s="39">
        <v>6</v>
      </c>
      <c r="Q231" s="39">
        <v>9999999</v>
      </c>
      <c r="R231" s="41">
        <v>20241001</v>
      </c>
      <c r="S231" s="41" t="s">
        <v>51</v>
      </c>
      <c r="T231" s="72">
        <v>970</v>
      </c>
      <c r="U231" s="65">
        <v>57</v>
      </c>
    </row>
    <row r="232" spans="1:21">
      <c r="A232" s="35" t="str">
        <f t="shared" si="6"/>
        <v>3225001段階</v>
      </c>
      <c r="B232" s="63">
        <v>32</v>
      </c>
      <c r="C232" s="64" t="s">
        <v>61</v>
      </c>
      <c r="D232" s="63" t="s">
        <v>50</v>
      </c>
      <c r="E232" s="39">
        <v>0</v>
      </c>
      <c r="F232" s="39">
        <v>4</v>
      </c>
      <c r="G232" s="41">
        <v>20241001</v>
      </c>
      <c r="H232" s="41" t="s">
        <v>51</v>
      </c>
      <c r="I232" s="72">
        <v>890</v>
      </c>
      <c r="J232" s="65">
        <v>0</v>
      </c>
      <c r="L232" s="38" t="str">
        <f t="shared" si="7"/>
        <v>3225001段階</v>
      </c>
      <c r="M232" s="63">
        <v>32</v>
      </c>
      <c r="N232" s="64" t="s">
        <v>61</v>
      </c>
      <c r="O232" s="63" t="s">
        <v>50</v>
      </c>
      <c r="P232" s="39">
        <v>0</v>
      </c>
      <c r="Q232" s="39">
        <v>4</v>
      </c>
      <c r="R232" s="41">
        <v>20241001</v>
      </c>
      <c r="S232" s="41" t="s">
        <v>51</v>
      </c>
      <c r="T232" s="72">
        <v>890</v>
      </c>
      <c r="U232" s="65">
        <v>0</v>
      </c>
    </row>
    <row r="233" spans="1:21">
      <c r="A233" s="35" t="str">
        <f t="shared" si="6"/>
        <v>3225002段階</v>
      </c>
      <c r="B233" s="63">
        <v>32</v>
      </c>
      <c r="C233" s="64" t="s">
        <v>61</v>
      </c>
      <c r="D233" s="63" t="s">
        <v>50</v>
      </c>
      <c r="E233" s="39">
        <v>5</v>
      </c>
      <c r="F233" s="39">
        <v>8</v>
      </c>
      <c r="G233" s="41">
        <v>20241001</v>
      </c>
      <c r="H233" s="41" t="s">
        <v>51</v>
      </c>
      <c r="I233" s="72">
        <v>890</v>
      </c>
      <c r="J233" s="65">
        <v>20</v>
      </c>
      <c r="L233" s="38" t="str">
        <f t="shared" si="7"/>
        <v>3225002段階</v>
      </c>
      <c r="M233" s="63">
        <v>32</v>
      </c>
      <c r="N233" s="64" t="s">
        <v>61</v>
      </c>
      <c r="O233" s="63" t="s">
        <v>50</v>
      </c>
      <c r="P233" s="39">
        <v>5</v>
      </c>
      <c r="Q233" s="39">
        <v>8</v>
      </c>
      <c r="R233" s="41">
        <v>20241001</v>
      </c>
      <c r="S233" s="41" t="s">
        <v>51</v>
      </c>
      <c r="T233" s="72">
        <v>890</v>
      </c>
      <c r="U233" s="65">
        <v>20</v>
      </c>
    </row>
    <row r="234" spans="1:21">
      <c r="A234" s="35" t="str">
        <f t="shared" si="6"/>
        <v>3225003段階</v>
      </c>
      <c r="B234" s="63">
        <v>32</v>
      </c>
      <c r="C234" s="64" t="s">
        <v>61</v>
      </c>
      <c r="D234" s="63" t="s">
        <v>50</v>
      </c>
      <c r="E234" s="41">
        <v>6</v>
      </c>
      <c r="F234" s="39">
        <v>9999999</v>
      </c>
      <c r="G234" s="41">
        <v>20241001</v>
      </c>
      <c r="H234" s="41" t="s">
        <v>51</v>
      </c>
      <c r="I234" s="72">
        <v>970</v>
      </c>
      <c r="J234" s="41">
        <v>57</v>
      </c>
      <c r="L234" s="38" t="str">
        <f t="shared" si="7"/>
        <v>3225003段階</v>
      </c>
      <c r="M234" s="63">
        <v>32</v>
      </c>
      <c r="N234" s="64" t="s">
        <v>61</v>
      </c>
      <c r="O234" s="63" t="s">
        <v>50</v>
      </c>
      <c r="P234" s="41">
        <v>6</v>
      </c>
      <c r="Q234" s="39">
        <v>9999999</v>
      </c>
      <c r="R234" s="41">
        <v>20241001</v>
      </c>
      <c r="S234" s="41" t="s">
        <v>51</v>
      </c>
      <c r="T234" s="72">
        <v>970</v>
      </c>
      <c r="U234" s="41">
        <v>57</v>
      </c>
    </row>
    <row r="235" spans="1:21">
      <c r="A235" s="35" t="str">
        <f t="shared" si="6"/>
        <v>3230001段階</v>
      </c>
      <c r="B235" s="63">
        <v>32</v>
      </c>
      <c r="C235" s="64" t="s">
        <v>62</v>
      </c>
      <c r="D235" s="63" t="s">
        <v>50</v>
      </c>
      <c r="E235" s="39">
        <v>0</v>
      </c>
      <c r="F235" s="39">
        <v>4</v>
      </c>
      <c r="G235" s="41">
        <v>20241001</v>
      </c>
      <c r="H235" s="41" t="s">
        <v>51</v>
      </c>
      <c r="I235" s="72">
        <v>890</v>
      </c>
      <c r="J235" s="65">
        <v>0</v>
      </c>
      <c r="L235" s="38" t="str">
        <f t="shared" si="7"/>
        <v>3230001段階</v>
      </c>
      <c r="M235" s="63">
        <v>32</v>
      </c>
      <c r="N235" s="64" t="s">
        <v>62</v>
      </c>
      <c r="O235" s="63" t="s">
        <v>50</v>
      </c>
      <c r="P235" s="39">
        <v>0</v>
      </c>
      <c r="Q235" s="39">
        <v>4</v>
      </c>
      <c r="R235" s="41">
        <v>20241001</v>
      </c>
      <c r="S235" s="41" t="s">
        <v>51</v>
      </c>
      <c r="T235" s="72">
        <v>890</v>
      </c>
      <c r="U235" s="65">
        <v>0</v>
      </c>
    </row>
    <row r="236" spans="1:21">
      <c r="A236" s="35" t="str">
        <f t="shared" si="6"/>
        <v>3230002段階</v>
      </c>
      <c r="B236" s="63">
        <v>32</v>
      </c>
      <c r="C236" s="64" t="s">
        <v>62</v>
      </c>
      <c r="D236" s="63" t="s">
        <v>50</v>
      </c>
      <c r="E236" s="39">
        <v>5</v>
      </c>
      <c r="F236" s="39">
        <v>8</v>
      </c>
      <c r="G236" s="41">
        <v>20241001</v>
      </c>
      <c r="H236" s="41" t="s">
        <v>51</v>
      </c>
      <c r="I236" s="72">
        <v>890</v>
      </c>
      <c r="J236" s="65">
        <v>20</v>
      </c>
      <c r="L236" s="38" t="str">
        <f t="shared" si="7"/>
        <v>3230002段階</v>
      </c>
      <c r="M236" s="63">
        <v>32</v>
      </c>
      <c r="N236" s="64" t="s">
        <v>62</v>
      </c>
      <c r="O236" s="63" t="s">
        <v>50</v>
      </c>
      <c r="P236" s="39">
        <v>5</v>
      </c>
      <c r="Q236" s="39">
        <v>8</v>
      </c>
      <c r="R236" s="41">
        <v>20241001</v>
      </c>
      <c r="S236" s="41" t="s">
        <v>51</v>
      </c>
      <c r="T236" s="72">
        <v>890</v>
      </c>
      <c r="U236" s="65">
        <v>20</v>
      </c>
    </row>
    <row r="237" spans="1:21">
      <c r="A237" s="35" t="str">
        <f t="shared" si="6"/>
        <v>3230003段階</v>
      </c>
      <c r="B237" s="63">
        <v>32</v>
      </c>
      <c r="C237" s="64" t="s">
        <v>62</v>
      </c>
      <c r="D237" s="63" t="s">
        <v>50</v>
      </c>
      <c r="E237" s="39">
        <v>6</v>
      </c>
      <c r="F237" s="39">
        <v>9999999</v>
      </c>
      <c r="G237" s="41">
        <v>20241001</v>
      </c>
      <c r="H237" s="41" t="s">
        <v>51</v>
      </c>
      <c r="I237" s="72">
        <v>970</v>
      </c>
      <c r="J237" s="65">
        <v>57</v>
      </c>
      <c r="L237" s="38" t="str">
        <f t="shared" si="7"/>
        <v>3230003段階</v>
      </c>
      <c r="M237" s="63">
        <v>32</v>
      </c>
      <c r="N237" s="64" t="s">
        <v>62</v>
      </c>
      <c r="O237" s="63" t="s">
        <v>50</v>
      </c>
      <c r="P237" s="39">
        <v>6</v>
      </c>
      <c r="Q237" s="39">
        <v>9999999</v>
      </c>
      <c r="R237" s="41">
        <v>20241001</v>
      </c>
      <c r="S237" s="41" t="s">
        <v>51</v>
      </c>
      <c r="T237" s="72">
        <v>970</v>
      </c>
      <c r="U237" s="65">
        <v>57</v>
      </c>
    </row>
    <row r="238" spans="1:21">
      <c r="A238" s="35" t="str">
        <f t="shared" si="6"/>
        <v>6201301段階</v>
      </c>
      <c r="B238" s="63">
        <v>62</v>
      </c>
      <c r="C238" s="64" t="s">
        <v>49</v>
      </c>
      <c r="D238" s="63" t="s">
        <v>50</v>
      </c>
      <c r="E238" s="39">
        <v>0</v>
      </c>
      <c r="F238" s="39">
        <v>4</v>
      </c>
      <c r="G238" s="41">
        <v>20241001</v>
      </c>
      <c r="H238" s="41" t="s">
        <v>51</v>
      </c>
      <c r="I238" s="72">
        <v>890</v>
      </c>
      <c r="J238" s="65">
        <v>0</v>
      </c>
      <c r="L238" s="38" t="str">
        <f t="shared" si="7"/>
        <v>6201301段階</v>
      </c>
      <c r="M238" s="63">
        <v>62</v>
      </c>
      <c r="N238" s="64" t="s">
        <v>49</v>
      </c>
      <c r="O238" s="63" t="s">
        <v>50</v>
      </c>
      <c r="P238" s="39">
        <v>0</v>
      </c>
      <c r="Q238" s="39">
        <v>4</v>
      </c>
      <c r="R238" s="41">
        <v>20241001</v>
      </c>
      <c r="S238" s="41" t="s">
        <v>51</v>
      </c>
      <c r="T238" s="72">
        <v>890</v>
      </c>
      <c r="U238" s="65">
        <v>0</v>
      </c>
    </row>
    <row r="239" spans="1:21">
      <c r="A239" s="35" t="str">
        <f t="shared" si="6"/>
        <v>6201302段階</v>
      </c>
      <c r="B239" s="63">
        <v>62</v>
      </c>
      <c r="C239" s="64" t="s">
        <v>49</v>
      </c>
      <c r="D239" s="63" t="s">
        <v>50</v>
      </c>
      <c r="E239" s="39">
        <v>5</v>
      </c>
      <c r="F239" s="39">
        <v>8</v>
      </c>
      <c r="G239" s="41">
        <v>20241001</v>
      </c>
      <c r="H239" s="41" t="s">
        <v>51</v>
      </c>
      <c r="I239" s="72">
        <v>890</v>
      </c>
      <c r="J239" s="65">
        <v>20</v>
      </c>
      <c r="L239" s="38" t="str">
        <f t="shared" si="7"/>
        <v>6201302段階</v>
      </c>
      <c r="M239" s="63">
        <v>62</v>
      </c>
      <c r="N239" s="64" t="s">
        <v>49</v>
      </c>
      <c r="O239" s="63" t="s">
        <v>50</v>
      </c>
      <c r="P239" s="39">
        <v>5</v>
      </c>
      <c r="Q239" s="39">
        <v>8</v>
      </c>
      <c r="R239" s="41">
        <v>20241001</v>
      </c>
      <c r="S239" s="41" t="s">
        <v>51</v>
      </c>
      <c r="T239" s="72">
        <v>890</v>
      </c>
      <c r="U239" s="65">
        <v>20</v>
      </c>
    </row>
    <row r="240" spans="1:21">
      <c r="A240" s="35" t="str">
        <f t="shared" si="6"/>
        <v>6201303段階</v>
      </c>
      <c r="B240" s="63">
        <v>62</v>
      </c>
      <c r="C240" s="64" t="s">
        <v>49</v>
      </c>
      <c r="D240" s="63" t="s">
        <v>50</v>
      </c>
      <c r="E240" s="39">
        <v>9</v>
      </c>
      <c r="F240" s="39">
        <v>15</v>
      </c>
      <c r="G240" s="41">
        <v>20241001</v>
      </c>
      <c r="H240" s="41" t="s">
        <v>51</v>
      </c>
      <c r="I240" s="72">
        <v>970</v>
      </c>
      <c r="J240" s="65">
        <v>153</v>
      </c>
      <c r="L240" s="38" t="str">
        <f t="shared" si="7"/>
        <v>6201303段階</v>
      </c>
      <c r="M240" s="63">
        <v>62</v>
      </c>
      <c r="N240" s="64" t="s">
        <v>49</v>
      </c>
      <c r="O240" s="63" t="s">
        <v>50</v>
      </c>
      <c r="P240" s="39">
        <v>9</v>
      </c>
      <c r="Q240" s="39">
        <v>15</v>
      </c>
      <c r="R240" s="41">
        <v>20241001</v>
      </c>
      <c r="S240" s="41" t="s">
        <v>51</v>
      </c>
      <c r="T240" s="72">
        <v>970</v>
      </c>
      <c r="U240" s="65">
        <v>153</v>
      </c>
    </row>
    <row r="241" spans="1:21">
      <c r="A241" s="35" t="str">
        <f t="shared" si="6"/>
        <v>6201304段階</v>
      </c>
      <c r="B241" s="63">
        <v>62</v>
      </c>
      <c r="C241" s="64" t="s">
        <v>49</v>
      </c>
      <c r="D241" s="63" t="s">
        <v>50</v>
      </c>
      <c r="E241" s="41">
        <v>16</v>
      </c>
      <c r="F241" s="39">
        <v>20</v>
      </c>
      <c r="G241" s="41">
        <v>20241001</v>
      </c>
      <c r="H241" s="41" t="s">
        <v>51</v>
      </c>
      <c r="I241" s="72">
        <v>2041</v>
      </c>
      <c r="J241" s="41">
        <v>164</v>
      </c>
      <c r="L241" s="38" t="str">
        <f t="shared" si="7"/>
        <v>6201304段階</v>
      </c>
      <c r="M241" s="63">
        <v>62</v>
      </c>
      <c r="N241" s="64" t="s">
        <v>49</v>
      </c>
      <c r="O241" s="63" t="s">
        <v>50</v>
      </c>
      <c r="P241" s="41">
        <v>16</v>
      </c>
      <c r="Q241" s="39">
        <v>20</v>
      </c>
      <c r="R241" s="41">
        <v>20241001</v>
      </c>
      <c r="S241" s="41" t="s">
        <v>51</v>
      </c>
      <c r="T241" s="72">
        <v>2041</v>
      </c>
      <c r="U241" s="41">
        <v>164</v>
      </c>
    </row>
    <row r="242" spans="1:21">
      <c r="A242" s="35" t="str">
        <f t="shared" si="6"/>
        <v>6201305段階</v>
      </c>
      <c r="B242" s="63">
        <v>62</v>
      </c>
      <c r="C242" s="64" t="s">
        <v>49</v>
      </c>
      <c r="D242" s="63" t="s">
        <v>50</v>
      </c>
      <c r="E242" s="39">
        <v>21</v>
      </c>
      <c r="F242" s="39">
        <v>30</v>
      </c>
      <c r="G242" s="41">
        <v>20241001</v>
      </c>
      <c r="H242" s="41" t="s">
        <v>51</v>
      </c>
      <c r="I242" s="72">
        <v>2861</v>
      </c>
      <c r="J242" s="65">
        <v>220</v>
      </c>
      <c r="L242" s="38" t="str">
        <f t="shared" si="7"/>
        <v>6201305段階</v>
      </c>
      <c r="M242" s="63">
        <v>62</v>
      </c>
      <c r="N242" s="64" t="s">
        <v>49</v>
      </c>
      <c r="O242" s="63" t="s">
        <v>50</v>
      </c>
      <c r="P242" s="39">
        <v>21</v>
      </c>
      <c r="Q242" s="39">
        <v>30</v>
      </c>
      <c r="R242" s="41">
        <v>20241001</v>
      </c>
      <c r="S242" s="41" t="s">
        <v>51</v>
      </c>
      <c r="T242" s="72">
        <v>2861</v>
      </c>
      <c r="U242" s="65">
        <v>220</v>
      </c>
    </row>
    <row r="243" spans="1:21">
      <c r="A243" s="35" t="str">
        <f t="shared" si="6"/>
        <v>6201306段階</v>
      </c>
      <c r="B243" s="63">
        <v>62</v>
      </c>
      <c r="C243" s="64" t="s">
        <v>49</v>
      </c>
      <c r="D243" s="63" t="s">
        <v>50</v>
      </c>
      <c r="E243" s="39">
        <v>31</v>
      </c>
      <c r="F243" s="39">
        <v>50</v>
      </c>
      <c r="G243" s="41">
        <v>20241001</v>
      </c>
      <c r="H243" s="41" t="s">
        <v>51</v>
      </c>
      <c r="I243" s="72">
        <v>5061</v>
      </c>
      <c r="J243" s="65">
        <v>285</v>
      </c>
      <c r="L243" s="38" t="str">
        <f t="shared" si="7"/>
        <v>6201306段階</v>
      </c>
      <c r="M243" s="63">
        <v>62</v>
      </c>
      <c r="N243" s="64" t="s">
        <v>49</v>
      </c>
      <c r="O243" s="63" t="s">
        <v>50</v>
      </c>
      <c r="P243" s="39">
        <v>31</v>
      </c>
      <c r="Q243" s="39">
        <v>50</v>
      </c>
      <c r="R243" s="41">
        <v>20241001</v>
      </c>
      <c r="S243" s="41" t="s">
        <v>51</v>
      </c>
      <c r="T243" s="72">
        <v>5061</v>
      </c>
      <c r="U243" s="65">
        <v>285</v>
      </c>
    </row>
    <row r="244" spans="1:21">
      <c r="A244" s="35" t="str">
        <f t="shared" si="6"/>
        <v>6201307段階</v>
      </c>
      <c r="B244" s="63">
        <v>62</v>
      </c>
      <c r="C244" s="64" t="s">
        <v>49</v>
      </c>
      <c r="D244" s="63" t="s">
        <v>50</v>
      </c>
      <c r="E244" s="39">
        <v>51</v>
      </c>
      <c r="F244" s="39">
        <v>100</v>
      </c>
      <c r="G244" s="41">
        <v>20241001</v>
      </c>
      <c r="H244" s="41" t="s">
        <v>51</v>
      </c>
      <c r="I244" s="72">
        <v>10761</v>
      </c>
      <c r="J244" s="65">
        <v>310</v>
      </c>
      <c r="L244" s="38" t="str">
        <f t="shared" si="7"/>
        <v>6201307段階</v>
      </c>
      <c r="M244" s="63">
        <v>62</v>
      </c>
      <c r="N244" s="64" t="s">
        <v>49</v>
      </c>
      <c r="O244" s="63" t="s">
        <v>50</v>
      </c>
      <c r="P244" s="39">
        <v>51</v>
      </c>
      <c r="Q244" s="39">
        <v>100</v>
      </c>
      <c r="R244" s="41">
        <v>20241001</v>
      </c>
      <c r="S244" s="41" t="s">
        <v>51</v>
      </c>
      <c r="T244" s="72">
        <v>10761</v>
      </c>
      <c r="U244" s="65">
        <v>310</v>
      </c>
    </row>
    <row r="245" spans="1:21">
      <c r="A245" s="35" t="str">
        <f t="shared" si="6"/>
        <v>6201308段階</v>
      </c>
      <c r="B245" s="63">
        <v>62</v>
      </c>
      <c r="C245" s="64" t="s">
        <v>49</v>
      </c>
      <c r="D245" s="63" t="s">
        <v>50</v>
      </c>
      <c r="E245" s="39">
        <v>101</v>
      </c>
      <c r="F245" s="39">
        <v>300</v>
      </c>
      <c r="G245" s="41">
        <v>20241001</v>
      </c>
      <c r="H245" s="41" t="s">
        <v>51</v>
      </c>
      <c r="I245" s="72">
        <v>26261</v>
      </c>
      <c r="J245" s="65">
        <v>338</v>
      </c>
      <c r="L245" s="38" t="str">
        <f t="shared" si="7"/>
        <v>6201308段階</v>
      </c>
      <c r="M245" s="63">
        <v>62</v>
      </c>
      <c r="N245" s="64" t="s">
        <v>49</v>
      </c>
      <c r="O245" s="63" t="s">
        <v>50</v>
      </c>
      <c r="P245" s="39">
        <v>101</v>
      </c>
      <c r="Q245" s="39">
        <v>300</v>
      </c>
      <c r="R245" s="41">
        <v>20241001</v>
      </c>
      <c r="S245" s="41" t="s">
        <v>51</v>
      </c>
      <c r="T245" s="72">
        <v>26261</v>
      </c>
      <c r="U245" s="65">
        <v>338</v>
      </c>
    </row>
    <row r="246" spans="1:21">
      <c r="A246" s="35" t="str">
        <f t="shared" si="6"/>
        <v>6201309段階</v>
      </c>
      <c r="B246" s="63">
        <v>62</v>
      </c>
      <c r="C246" s="64" t="s">
        <v>49</v>
      </c>
      <c r="D246" s="63" t="s">
        <v>50</v>
      </c>
      <c r="E246" s="39">
        <v>301</v>
      </c>
      <c r="F246" s="39">
        <v>1000</v>
      </c>
      <c r="G246" s="41">
        <v>20241001</v>
      </c>
      <c r="H246" s="41" t="s">
        <v>51</v>
      </c>
      <c r="I246" s="72">
        <v>93861</v>
      </c>
      <c r="J246" s="65">
        <v>366</v>
      </c>
      <c r="L246" s="38" t="str">
        <f t="shared" si="7"/>
        <v>6201309段階</v>
      </c>
      <c r="M246" s="63">
        <v>62</v>
      </c>
      <c r="N246" s="64" t="s">
        <v>49</v>
      </c>
      <c r="O246" s="63" t="s">
        <v>50</v>
      </c>
      <c r="P246" s="39">
        <v>301</v>
      </c>
      <c r="Q246" s="39">
        <v>1000</v>
      </c>
      <c r="R246" s="41">
        <v>20241001</v>
      </c>
      <c r="S246" s="41" t="s">
        <v>51</v>
      </c>
      <c r="T246" s="72">
        <v>93861</v>
      </c>
      <c r="U246" s="65">
        <v>366</v>
      </c>
    </row>
    <row r="247" spans="1:21">
      <c r="A247" s="35" t="str">
        <f t="shared" si="6"/>
        <v>6201310段階</v>
      </c>
      <c r="B247" s="63">
        <v>62</v>
      </c>
      <c r="C247" s="64" t="s">
        <v>49</v>
      </c>
      <c r="D247" s="63" t="s">
        <v>50</v>
      </c>
      <c r="E247" s="39">
        <v>1001</v>
      </c>
      <c r="F247" s="39">
        <v>10000</v>
      </c>
      <c r="G247" s="41">
        <v>20241001</v>
      </c>
      <c r="H247" s="41" t="s">
        <v>51</v>
      </c>
      <c r="I247" s="72">
        <v>350061</v>
      </c>
      <c r="J247" s="65">
        <v>463</v>
      </c>
      <c r="L247" s="38" t="str">
        <f t="shared" si="7"/>
        <v>6201310段階</v>
      </c>
      <c r="M247" s="63">
        <v>62</v>
      </c>
      <c r="N247" s="64" t="s">
        <v>49</v>
      </c>
      <c r="O247" s="63" t="s">
        <v>50</v>
      </c>
      <c r="P247" s="39">
        <v>1001</v>
      </c>
      <c r="Q247" s="39">
        <v>10000</v>
      </c>
      <c r="R247" s="41">
        <v>20241001</v>
      </c>
      <c r="S247" s="41" t="s">
        <v>51</v>
      </c>
      <c r="T247" s="72">
        <v>350061</v>
      </c>
      <c r="U247" s="65">
        <v>463</v>
      </c>
    </row>
    <row r="248" spans="1:21">
      <c r="A248" s="35" t="str">
        <f t="shared" si="6"/>
        <v>6201311段階</v>
      </c>
      <c r="B248" s="63">
        <v>62</v>
      </c>
      <c r="C248" s="64" t="s">
        <v>49</v>
      </c>
      <c r="D248" s="63" t="s">
        <v>50</v>
      </c>
      <c r="E248" s="41">
        <v>10001</v>
      </c>
      <c r="F248" s="39">
        <v>9999999</v>
      </c>
      <c r="G248" s="41">
        <v>20241001</v>
      </c>
      <c r="H248" s="41" t="s">
        <v>51</v>
      </c>
      <c r="I248" s="72">
        <v>4517061</v>
      </c>
      <c r="J248" s="41">
        <v>463</v>
      </c>
      <c r="L248" s="38" t="str">
        <f t="shared" si="7"/>
        <v>6201311段階</v>
      </c>
      <c r="M248" s="63">
        <v>62</v>
      </c>
      <c r="N248" s="64" t="s">
        <v>49</v>
      </c>
      <c r="O248" s="63" t="s">
        <v>50</v>
      </c>
      <c r="P248" s="41">
        <v>10001</v>
      </c>
      <c r="Q248" s="39">
        <v>9999999</v>
      </c>
      <c r="R248" s="41">
        <v>20241001</v>
      </c>
      <c r="S248" s="41" t="s">
        <v>51</v>
      </c>
      <c r="T248" s="72">
        <v>4517061</v>
      </c>
      <c r="U248" s="41">
        <v>463</v>
      </c>
    </row>
    <row r="249" spans="1:21">
      <c r="A249" s="35" t="str">
        <f t="shared" si="6"/>
        <v>6202001段階</v>
      </c>
      <c r="B249" s="63">
        <v>62</v>
      </c>
      <c r="C249" s="64" t="s">
        <v>52</v>
      </c>
      <c r="D249" s="63" t="s">
        <v>50</v>
      </c>
      <c r="E249" s="39">
        <v>0</v>
      </c>
      <c r="F249" s="39">
        <v>4</v>
      </c>
      <c r="G249" s="41">
        <v>20241001</v>
      </c>
      <c r="H249" s="41" t="s">
        <v>51</v>
      </c>
      <c r="I249" s="72">
        <v>890</v>
      </c>
      <c r="J249" s="65">
        <v>0</v>
      </c>
      <c r="L249" s="38" t="str">
        <f t="shared" si="7"/>
        <v>6202001段階</v>
      </c>
      <c r="M249" s="63">
        <v>62</v>
      </c>
      <c r="N249" s="64" t="s">
        <v>52</v>
      </c>
      <c r="O249" s="63" t="s">
        <v>50</v>
      </c>
      <c r="P249" s="39">
        <v>0</v>
      </c>
      <c r="Q249" s="39">
        <v>4</v>
      </c>
      <c r="R249" s="41">
        <v>20241001</v>
      </c>
      <c r="S249" s="41" t="s">
        <v>51</v>
      </c>
      <c r="T249" s="72">
        <v>890</v>
      </c>
      <c r="U249" s="65">
        <v>0</v>
      </c>
    </row>
    <row r="250" spans="1:21">
      <c r="A250" s="35" t="str">
        <f t="shared" si="6"/>
        <v>6202002段階</v>
      </c>
      <c r="B250" s="63">
        <v>62</v>
      </c>
      <c r="C250" s="64" t="s">
        <v>52</v>
      </c>
      <c r="D250" s="63" t="s">
        <v>50</v>
      </c>
      <c r="E250" s="39">
        <v>5</v>
      </c>
      <c r="F250" s="39">
        <v>8</v>
      </c>
      <c r="G250" s="41">
        <v>20241001</v>
      </c>
      <c r="H250" s="41" t="s">
        <v>51</v>
      </c>
      <c r="I250" s="72">
        <v>890</v>
      </c>
      <c r="J250" s="65">
        <v>20</v>
      </c>
      <c r="L250" s="38" t="str">
        <f t="shared" si="7"/>
        <v>6202002段階</v>
      </c>
      <c r="M250" s="63">
        <v>62</v>
      </c>
      <c r="N250" s="64" t="s">
        <v>52</v>
      </c>
      <c r="O250" s="63" t="s">
        <v>50</v>
      </c>
      <c r="P250" s="39">
        <v>5</v>
      </c>
      <c r="Q250" s="39">
        <v>8</v>
      </c>
      <c r="R250" s="41">
        <v>20241001</v>
      </c>
      <c r="S250" s="41" t="s">
        <v>51</v>
      </c>
      <c r="T250" s="72">
        <v>890</v>
      </c>
      <c r="U250" s="65">
        <v>20</v>
      </c>
    </row>
    <row r="251" spans="1:21">
      <c r="A251" s="35" t="str">
        <f t="shared" si="6"/>
        <v>6202003段階</v>
      </c>
      <c r="B251" s="63">
        <v>62</v>
      </c>
      <c r="C251" s="64" t="s">
        <v>52</v>
      </c>
      <c r="D251" s="63" t="s">
        <v>50</v>
      </c>
      <c r="E251" s="39">
        <v>9</v>
      </c>
      <c r="F251" s="39">
        <v>15</v>
      </c>
      <c r="G251" s="41">
        <v>20241001</v>
      </c>
      <c r="H251" s="41" t="s">
        <v>51</v>
      </c>
      <c r="I251" s="72">
        <v>970</v>
      </c>
      <c r="J251" s="65">
        <v>153</v>
      </c>
      <c r="L251" s="38" t="str">
        <f t="shared" si="7"/>
        <v>6202003段階</v>
      </c>
      <c r="M251" s="63">
        <v>62</v>
      </c>
      <c r="N251" s="64" t="s">
        <v>52</v>
      </c>
      <c r="O251" s="63" t="s">
        <v>50</v>
      </c>
      <c r="P251" s="39">
        <v>9</v>
      </c>
      <c r="Q251" s="39">
        <v>15</v>
      </c>
      <c r="R251" s="41">
        <v>20241001</v>
      </c>
      <c r="S251" s="41" t="s">
        <v>51</v>
      </c>
      <c r="T251" s="72">
        <v>970</v>
      </c>
      <c r="U251" s="65">
        <v>153</v>
      </c>
    </row>
    <row r="252" spans="1:21">
      <c r="A252" s="35" t="str">
        <f t="shared" si="6"/>
        <v>6202004段階</v>
      </c>
      <c r="B252" s="63">
        <v>62</v>
      </c>
      <c r="C252" s="64" t="s">
        <v>52</v>
      </c>
      <c r="D252" s="63" t="s">
        <v>50</v>
      </c>
      <c r="E252" s="39">
        <v>16</v>
      </c>
      <c r="F252" s="39">
        <v>20</v>
      </c>
      <c r="G252" s="41">
        <v>20241001</v>
      </c>
      <c r="H252" s="41" t="s">
        <v>51</v>
      </c>
      <c r="I252" s="72">
        <v>2041</v>
      </c>
      <c r="J252" s="65">
        <v>164</v>
      </c>
      <c r="L252" s="38" t="str">
        <f t="shared" si="7"/>
        <v>6202004段階</v>
      </c>
      <c r="M252" s="63">
        <v>62</v>
      </c>
      <c r="N252" s="64" t="s">
        <v>52</v>
      </c>
      <c r="O252" s="63" t="s">
        <v>50</v>
      </c>
      <c r="P252" s="39">
        <v>16</v>
      </c>
      <c r="Q252" s="39">
        <v>20</v>
      </c>
      <c r="R252" s="41">
        <v>20241001</v>
      </c>
      <c r="S252" s="41" t="s">
        <v>51</v>
      </c>
      <c r="T252" s="72">
        <v>2041</v>
      </c>
      <c r="U252" s="65">
        <v>164</v>
      </c>
    </row>
    <row r="253" spans="1:21">
      <c r="A253" s="35" t="str">
        <f t="shared" si="6"/>
        <v>6202005段階</v>
      </c>
      <c r="B253" s="63">
        <v>62</v>
      </c>
      <c r="C253" s="64" t="s">
        <v>52</v>
      </c>
      <c r="D253" s="63" t="s">
        <v>50</v>
      </c>
      <c r="E253" s="39">
        <v>21</v>
      </c>
      <c r="F253" s="39">
        <v>30</v>
      </c>
      <c r="G253" s="41">
        <v>20241001</v>
      </c>
      <c r="H253" s="41" t="s">
        <v>51</v>
      </c>
      <c r="I253" s="72">
        <v>2861</v>
      </c>
      <c r="J253" s="65">
        <v>220</v>
      </c>
      <c r="L253" s="38" t="str">
        <f t="shared" si="7"/>
        <v>6202005段階</v>
      </c>
      <c r="M253" s="63">
        <v>62</v>
      </c>
      <c r="N253" s="64" t="s">
        <v>52</v>
      </c>
      <c r="O253" s="63" t="s">
        <v>50</v>
      </c>
      <c r="P253" s="39">
        <v>21</v>
      </c>
      <c r="Q253" s="39">
        <v>30</v>
      </c>
      <c r="R253" s="41">
        <v>20241001</v>
      </c>
      <c r="S253" s="41" t="s">
        <v>51</v>
      </c>
      <c r="T253" s="72">
        <v>2861</v>
      </c>
      <c r="U253" s="65">
        <v>220</v>
      </c>
    </row>
    <row r="254" spans="1:21">
      <c r="A254" s="35" t="str">
        <f t="shared" si="6"/>
        <v>6202006段階</v>
      </c>
      <c r="B254" s="63">
        <v>62</v>
      </c>
      <c r="C254" s="64" t="s">
        <v>52</v>
      </c>
      <c r="D254" s="63" t="s">
        <v>50</v>
      </c>
      <c r="E254" s="39">
        <v>31</v>
      </c>
      <c r="F254" s="39">
        <v>50</v>
      </c>
      <c r="G254" s="41">
        <v>20241001</v>
      </c>
      <c r="H254" s="41" t="s">
        <v>51</v>
      </c>
      <c r="I254" s="72">
        <v>5061</v>
      </c>
      <c r="J254" s="65">
        <v>285</v>
      </c>
      <c r="L254" s="38" t="str">
        <f t="shared" si="7"/>
        <v>6202006段階</v>
      </c>
      <c r="M254" s="63">
        <v>62</v>
      </c>
      <c r="N254" s="64" t="s">
        <v>52</v>
      </c>
      <c r="O254" s="63" t="s">
        <v>50</v>
      </c>
      <c r="P254" s="39">
        <v>31</v>
      </c>
      <c r="Q254" s="39">
        <v>50</v>
      </c>
      <c r="R254" s="41">
        <v>20241001</v>
      </c>
      <c r="S254" s="41" t="s">
        <v>51</v>
      </c>
      <c r="T254" s="72">
        <v>5061</v>
      </c>
      <c r="U254" s="65">
        <v>285</v>
      </c>
    </row>
    <row r="255" spans="1:21">
      <c r="A255" s="35" t="str">
        <f t="shared" si="6"/>
        <v>6202007段階</v>
      </c>
      <c r="B255" s="63">
        <v>62</v>
      </c>
      <c r="C255" s="64" t="s">
        <v>52</v>
      </c>
      <c r="D255" s="63" t="s">
        <v>50</v>
      </c>
      <c r="E255" s="41">
        <v>51</v>
      </c>
      <c r="F255" s="39">
        <v>100</v>
      </c>
      <c r="G255" s="41">
        <v>20241001</v>
      </c>
      <c r="H255" s="41" t="s">
        <v>51</v>
      </c>
      <c r="I255" s="72">
        <v>10761</v>
      </c>
      <c r="J255" s="41">
        <v>310</v>
      </c>
      <c r="L255" s="38" t="str">
        <f t="shared" si="7"/>
        <v>6202007段階</v>
      </c>
      <c r="M255" s="63">
        <v>62</v>
      </c>
      <c r="N255" s="64" t="s">
        <v>52</v>
      </c>
      <c r="O255" s="63" t="s">
        <v>50</v>
      </c>
      <c r="P255" s="41">
        <v>51</v>
      </c>
      <c r="Q255" s="39">
        <v>100</v>
      </c>
      <c r="R255" s="41">
        <v>20241001</v>
      </c>
      <c r="S255" s="41" t="s">
        <v>51</v>
      </c>
      <c r="T255" s="72">
        <v>10761</v>
      </c>
      <c r="U255" s="41">
        <v>310</v>
      </c>
    </row>
    <row r="256" spans="1:21">
      <c r="A256" s="35" t="str">
        <f t="shared" si="6"/>
        <v>6202008段階</v>
      </c>
      <c r="B256" s="63">
        <v>62</v>
      </c>
      <c r="C256" s="64" t="s">
        <v>52</v>
      </c>
      <c r="D256" s="63" t="s">
        <v>50</v>
      </c>
      <c r="E256" s="39">
        <v>101</v>
      </c>
      <c r="F256" s="39">
        <v>300</v>
      </c>
      <c r="G256" s="41">
        <v>20241001</v>
      </c>
      <c r="H256" s="41" t="s">
        <v>51</v>
      </c>
      <c r="I256" s="72">
        <v>26261</v>
      </c>
      <c r="J256" s="65">
        <v>338</v>
      </c>
      <c r="L256" s="38" t="str">
        <f t="shared" si="7"/>
        <v>6202008段階</v>
      </c>
      <c r="M256" s="63">
        <v>62</v>
      </c>
      <c r="N256" s="64" t="s">
        <v>52</v>
      </c>
      <c r="O256" s="63" t="s">
        <v>50</v>
      </c>
      <c r="P256" s="39">
        <v>101</v>
      </c>
      <c r="Q256" s="39">
        <v>300</v>
      </c>
      <c r="R256" s="41">
        <v>20241001</v>
      </c>
      <c r="S256" s="41" t="s">
        <v>51</v>
      </c>
      <c r="T256" s="72">
        <v>26261</v>
      </c>
      <c r="U256" s="65">
        <v>338</v>
      </c>
    </row>
    <row r="257" spans="1:21">
      <c r="A257" s="35" t="str">
        <f t="shared" si="6"/>
        <v>6202009段階</v>
      </c>
      <c r="B257" s="63">
        <v>62</v>
      </c>
      <c r="C257" s="64" t="s">
        <v>52</v>
      </c>
      <c r="D257" s="63" t="s">
        <v>50</v>
      </c>
      <c r="E257" s="39">
        <v>301</v>
      </c>
      <c r="F257" s="39">
        <v>1000</v>
      </c>
      <c r="G257" s="41">
        <v>20241001</v>
      </c>
      <c r="H257" s="41" t="s">
        <v>51</v>
      </c>
      <c r="I257" s="72">
        <v>93861</v>
      </c>
      <c r="J257" s="65">
        <v>366</v>
      </c>
      <c r="L257" s="38" t="str">
        <f t="shared" si="7"/>
        <v>6202009段階</v>
      </c>
      <c r="M257" s="63">
        <v>62</v>
      </c>
      <c r="N257" s="64" t="s">
        <v>52</v>
      </c>
      <c r="O257" s="63" t="s">
        <v>50</v>
      </c>
      <c r="P257" s="39">
        <v>301</v>
      </c>
      <c r="Q257" s="39">
        <v>1000</v>
      </c>
      <c r="R257" s="41">
        <v>20241001</v>
      </c>
      <c r="S257" s="41" t="s">
        <v>51</v>
      </c>
      <c r="T257" s="72">
        <v>93861</v>
      </c>
      <c r="U257" s="65">
        <v>366</v>
      </c>
    </row>
    <row r="258" spans="1:21">
      <c r="A258" s="35" t="str">
        <f t="shared" si="6"/>
        <v>6202010段階</v>
      </c>
      <c r="B258" s="63">
        <v>62</v>
      </c>
      <c r="C258" s="64" t="s">
        <v>52</v>
      </c>
      <c r="D258" s="63" t="s">
        <v>50</v>
      </c>
      <c r="E258" s="39">
        <v>1001</v>
      </c>
      <c r="F258" s="39">
        <v>10000</v>
      </c>
      <c r="G258" s="41">
        <v>20241001</v>
      </c>
      <c r="H258" s="41" t="s">
        <v>51</v>
      </c>
      <c r="I258" s="72">
        <v>350061</v>
      </c>
      <c r="J258" s="65">
        <v>463</v>
      </c>
      <c r="L258" s="38" t="str">
        <f t="shared" si="7"/>
        <v>6202010段階</v>
      </c>
      <c r="M258" s="63">
        <v>62</v>
      </c>
      <c r="N258" s="64" t="s">
        <v>52</v>
      </c>
      <c r="O258" s="63" t="s">
        <v>50</v>
      </c>
      <c r="P258" s="39">
        <v>1001</v>
      </c>
      <c r="Q258" s="39">
        <v>10000</v>
      </c>
      <c r="R258" s="41">
        <v>20241001</v>
      </c>
      <c r="S258" s="41" t="s">
        <v>51</v>
      </c>
      <c r="T258" s="72">
        <v>350061</v>
      </c>
      <c r="U258" s="65">
        <v>463</v>
      </c>
    </row>
    <row r="259" spans="1:21">
      <c r="A259" s="35" t="str">
        <f t="shared" si="6"/>
        <v>6202011段階</v>
      </c>
      <c r="B259" s="63">
        <v>62</v>
      </c>
      <c r="C259" s="64" t="s">
        <v>52</v>
      </c>
      <c r="D259" s="63" t="s">
        <v>50</v>
      </c>
      <c r="E259" s="39">
        <v>10001</v>
      </c>
      <c r="F259" s="39">
        <v>9999999</v>
      </c>
      <c r="G259" s="41">
        <v>20241001</v>
      </c>
      <c r="H259" s="41" t="s">
        <v>51</v>
      </c>
      <c r="I259" s="72">
        <v>4517061</v>
      </c>
      <c r="J259" s="65">
        <v>463</v>
      </c>
      <c r="L259" s="38" t="str">
        <f t="shared" si="7"/>
        <v>6202011段階</v>
      </c>
      <c r="M259" s="63">
        <v>62</v>
      </c>
      <c r="N259" s="64" t="s">
        <v>52</v>
      </c>
      <c r="O259" s="63" t="s">
        <v>50</v>
      </c>
      <c r="P259" s="39">
        <v>10001</v>
      </c>
      <c r="Q259" s="39">
        <v>9999999</v>
      </c>
      <c r="R259" s="41">
        <v>20241001</v>
      </c>
      <c r="S259" s="41" t="s">
        <v>51</v>
      </c>
      <c r="T259" s="72">
        <v>4517061</v>
      </c>
      <c r="U259" s="65">
        <v>463</v>
      </c>
    </row>
    <row r="260" spans="1:21">
      <c r="A260" s="35" t="str">
        <f t="shared" si="6"/>
        <v>6202501段階</v>
      </c>
      <c r="B260" s="63">
        <v>62</v>
      </c>
      <c r="C260" s="64" t="s">
        <v>53</v>
      </c>
      <c r="D260" s="63" t="s">
        <v>50</v>
      </c>
      <c r="E260" s="39">
        <v>0</v>
      </c>
      <c r="F260" s="39">
        <v>4</v>
      </c>
      <c r="G260" s="41">
        <v>20241001</v>
      </c>
      <c r="H260" s="41" t="s">
        <v>51</v>
      </c>
      <c r="I260" s="72">
        <v>890</v>
      </c>
      <c r="J260" s="65">
        <v>0</v>
      </c>
      <c r="L260" s="38" t="str">
        <f t="shared" si="7"/>
        <v>6202501段階</v>
      </c>
      <c r="M260" s="63">
        <v>62</v>
      </c>
      <c r="N260" s="64" t="s">
        <v>53</v>
      </c>
      <c r="O260" s="63" t="s">
        <v>50</v>
      </c>
      <c r="P260" s="39">
        <v>0</v>
      </c>
      <c r="Q260" s="39">
        <v>4</v>
      </c>
      <c r="R260" s="41">
        <v>20241001</v>
      </c>
      <c r="S260" s="41" t="s">
        <v>51</v>
      </c>
      <c r="T260" s="72">
        <v>890</v>
      </c>
      <c r="U260" s="65">
        <v>0</v>
      </c>
    </row>
    <row r="261" spans="1:21">
      <c r="A261" s="35" t="str">
        <f t="shared" ref="A261:A318" si="8">B261&amp;C261&amp;IF(C260&amp;B260=C261&amp;B261,TEXT(MID(A260,6,2)+1,"00")&amp;"段階","01段階")</f>
        <v>6202502段階</v>
      </c>
      <c r="B261" s="63">
        <v>62</v>
      </c>
      <c r="C261" s="64" t="s">
        <v>53</v>
      </c>
      <c r="D261" s="63" t="s">
        <v>50</v>
      </c>
      <c r="E261" s="39">
        <v>5</v>
      </c>
      <c r="F261" s="39">
        <v>8</v>
      </c>
      <c r="G261" s="41">
        <v>20241001</v>
      </c>
      <c r="H261" s="41" t="s">
        <v>51</v>
      </c>
      <c r="I261" s="72">
        <v>890</v>
      </c>
      <c r="J261" s="65">
        <v>20</v>
      </c>
      <c r="L261" s="38" t="str">
        <f t="shared" ref="L261:L318" si="9">M261&amp;N261&amp;IF(M260&amp;N260=M261&amp;N261,TEXT(MID(L260,6,2)+1,"00")&amp;"段階","01段階")</f>
        <v>6202502段階</v>
      </c>
      <c r="M261" s="63">
        <v>62</v>
      </c>
      <c r="N261" s="64" t="s">
        <v>53</v>
      </c>
      <c r="O261" s="63" t="s">
        <v>50</v>
      </c>
      <c r="P261" s="39">
        <v>5</v>
      </c>
      <c r="Q261" s="39">
        <v>8</v>
      </c>
      <c r="R261" s="41">
        <v>20241001</v>
      </c>
      <c r="S261" s="41" t="s">
        <v>51</v>
      </c>
      <c r="T261" s="72">
        <v>890</v>
      </c>
      <c r="U261" s="65">
        <v>20</v>
      </c>
    </row>
    <row r="262" spans="1:21">
      <c r="A262" s="35" t="str">
        <f t="shared" si="8"/>
        <v>6202503段階</v>
      </c>
      <c r="B262" s="63">
        <v>62</v>
      </c>
      <c r="C262" s="64" t="s">
        <v>53</v>
      </c>
      <c r="D262" s="63" t="s">
        <v>50</v>
      </c>
      <c r="E262" s="41">
        <v>9</v>
      </c>
      <c r="F262" s="39">
        <v>15</v>
      </c>
      <c r="G262" s="41">
        <v>20241001</v>
      </c>
      <c r="H262" s="41" t="s">
        <v>51</v>
      </c>
      <c r="I262" s="72">
        <v>970</v>
      </c>
      <c r="J262" s="41">
        <v>153</v>
      </c>
      <c r="L262" s="38" t="str">
        <f t="shared" si="9"/>
        <v>6202503段階</v>
      </c>
      <c r="M262" s="63">
        <v>62</v>
      </c>
      <c r="N262" s="64" t="s">
        <v>53</v>
      </c>
      <c r="O262" s="63" t="s">
        <v>50</v>
      </c>
      <c r="P262" s="41">
        <v>9</v>
      </c>
      <c r="Q262" s="39">
        <v>15</v>
      </c>
      <c r="R262" s="41">
        <v>20241001</v>
      </c>
      <c r="S262" s="41" t="s">
        <v>51</v>
      </c>
      <c r="T262" s="72">
        <v>970</v>
      </c>
      <c r="U262" s="41">
        <v>153</v>
      </c>
    </row>
    <row r="263" spans="1:21">
      <c r="A263" s="35" t="str">
        <f t="shared" si="8"/>
        <v>6202504段階</v>
      </c>
      <c r="B263" s="63">
        <v>62</v>
      </c>
      <c r="C263" s="64" t="s">
        <v>53</v>
      </c>
      <c r="D263" s="63" t="s">
        <v>50</v>
      </c>
      <c r="E263" s="39">
        <v>16</v>
      </c>
      <c r="F263" s="39">
        <v>20</v>
      </c>
      <c r="G263" s="41">
        <v>20241001</v>
      </c>
      <c r="H263" s="41" t="s">
        <v>51</v>
      </c>
      <c r="I263" s="72">
        <v>2041</v>
      </c>
      <c r="J263" s="65">
        <v>164</v>
      </c>
      <c r="L263" s="38" t="str">
        <f t="shared" si="9"/>
        <v>6202504段階</v>
      </c>
      <c r="M263" s="63">
        <v>62</v>
      </c>
      <c r="N263" s="64" t="s">
        <v>53</v>
      </c>
      <c r="O263" s="63" t="s">
        <v>50</v>
      </c>
      <c r="P263" s="39">
        <v>16</v>
      </c>
      <c r="Q263" s="39">
        <v>20</v>
      </c>
      <c r="R263" s="41">
        <v>20241001</v>
      </c>
      <c r="S263" s="41" t="s">
        <v>51</v>
      </c>
      <c r="T263" s="72">
        <v>2041</v>
      </c>
      <c r="U263" s="65">
        <v>164</v>
      </c>
    </row>
    <row r="264" spans="1:21">
      <c r="A264" s="35" t="str">
        <f t="shared" si="8"/>
        <v>6202505段階</v>
      </c>
      <c r="B264" s="63">
        <v>62</v>
      </c>
      <c r="C264" s="64" t="s">
        <v>53</v>
      </c>
      <c r="D264" s="63" t="s">
        <v>50</v>
      </c>
      <c r="E264" s="39">
        <v>21</v>
      </c>
      <c r="F264" s="39">
        <v>30</v>
      </c>
      <c r="G264" s="41">
        <v>20241001</v>
      </c>
      <c r="H264" s="41" t="s">
        <v>51</v>
      </c>
      <c r="I264" s="72">
        <v>2861</v>
      </c>
      <c r="J264" s="65">
        <v>220</v>
      </c>
      <c r="L264" s="38" t="str">
        <f t="shared" si="9"/>
        <v>6202505段階</v>
      </c>
      <c r="M264" s="63">
        <v>62</v>
      </c>
      <c r="N264" s="64" t="s">
        <v>53</v>
      </c>
      <c r="O264" s="63" t="s">
        <v>50</v>
      </c>
      <c r="P264" s="39">
        <v>21</v>
      </c>
      <c r="Q264" s="39">
        <v>30</v>
      </c>
      <c r="R264" s="41">
        <v>20241001</v>
      </c>
      <c r="S264" s="41" t="s">
        <v>51</v>
      </c>
      <c r="T264" s="72">
        <v>2861</v>
      </c>
      <c r="U264" s="65">
        <v>220</v>
      </c>
    </row>
    <row r="265" spans="1:21">
      <c r="A265" s="35" t="str">
        <f t="shared" si="8"/>
        <v>6202506段階</v>
      </c>
      <c r="B265" s="63">
        <v>62</v>
      </c>
      <c r="C265" s="64" t="s">
        <v>53</v>
      </c>
      <c r="D265" s="63" t="s">
        <v>50</v>
      </c>
      <c r="E265" s="39">
        <v>31</v>
      </c>
      <c r="F265" s="39">
        <v>50</v>
      </c>
      <c r="G265" s="41">
        <v>20241001</v>
      </c>
      <c r="H265" s="41" t="s">
        <v>51</v>
      </c>
      <c r="I265" s="72">
        <v>5061</v>
      </c>
      <c r="J265" s="65">
        <v>285</v>
      </c>
      <c r="K265" s="40"/>
      <c r="L265" s="38" t="str">
        <f t="shared" si="9"/>
        <v>6202506段階</v>
      </c>
      <c r="M265" s="63">
        <v>62</v>
      </c>
      <c r="N265" s="64" t="s">
        <v>53</v>
      </c>
      <c r="O265" s="63" t="s">
        <v>50</v>
      </c>
      <c r="P265" s="39">
        <v>31</v>
      </c>
      <c r="Q265" s="39">
        <v>50</v>
      </c>
      <c r="R265" s="41">
        <v>20241001</v>
      </c>
      <c r="S265" s="41" t="s">
        <v>51</v>
      </c>
      <c r="T265" s="72">
        <v>5061</v>
      </c>
      <c r="U265" s="65">
        <v>285</v>
      </c>
    </row>
    <row r="266" spans="1:21">
      <c r="A266" s="35" t="str">
        <f t="shared" si="8"/>
        <v>6202507段階</v>
      </c>
      <c r="B266" s="63">
        <v>62</v>
      </c>
      <c r="C266" s="64" t="s">
        <v>53</v>
      </c>
      <c r="D266" s="63" t="s">
        <v>50</v>
      </c>
      <c r="E266" s="39">
        <v>51</v>
      </c>
      <c r="F266" s="39">
        <v>100</v>
      </c>
      <c r="G266" s="41">
        <v>20241001</v>
      </c>
      <c r="H266" s="41" t="s">
        <v>51</v>
      </c>
      <c r="I266" s="72">
        <v>10761</v>
      </c>
      <c r="J266" s="65">
        <v>310</v>
      </c>
      <c r="K266" s="40"/>
      <c r="L266" s="38" t="str">
        <f t="shared" si="9"/>
        <v>6202507段階</v>
      </c>
      <c r="M266" s="63">
        <v>62</v>
      </c>
      <c r="N266" s="64" t="s">
        <v>53</v>
      </c>
      <c r="O266" s="63" t="s">
        <v>50</v>
      </c>
      <c r="P266" s="39">
        <v>51</v>
      </c>
      <c r="Q266" s="39">
        <v>100</v>
      </c>
      <c r="R266" s="41">
        <v>20241001</v>
      </c>
      <c r="S266" s="41" t="s">
        <v>51</v>
      </c>
      <c r="T266" s="72">
        <v>10761</v>
      </c>
      <c r="U266" s="65">
        <v>310</v>
      </c>
    </row>
    <row r="267" spans="1:21">
      <c r="A267" s="35" t="str">
        <f t="shared" si="8"/>
        <v>6202508段階</v>
      </c>
      <c r="B267" s="63">
        <v>62</v>
      </c>
      <c r="C267" s="64" t="s">
        <v>53</v>
      </c>
      <c r="D267" s="63" t="s">
        <v>50</v>
      </c>
      <c r="E267" s="39">
        <v>101</v>
      </c>
      <c r="F267" s="39">
        <v>300</v>
      </c>
      <c r="G267" s="41">
        <v>20241001</v>
      </c>
      <c r="H267" s="41" t="s">
        <v>51</v>
      </c>
      <c r="I267" s="72">
        <v>26261</v>
      </c>
      <c r="J267" s="65">
        <v>338</v>
      </c>
      <c r="K267" s="40"/>
      <c r="L267" s="38" t="str">
        <f t="shared" si="9"/>
        <v>6202508段階</v>
      </c>
      <c r="M267" s="63">
        <v>62</v>
      </c>
      <c r="N267" s="64" t="s">
        <v>53</v>
      </c>
      <c r="O267" s="63" t="s">
        <v>50</v>
      </c>
      <c r="P267" s="39">
        <v>101</v>
      </c>
      <c r="Q267" s="39">
        <v>300</v>
      </c>
      <c r="R267" s="41">
        <v>20241001</v>
      </c>
      <c r="S267" s="41" t="s">
        <v>51</v>
      </c>
      <c r="T267" s="72">
        <v>26261</v>
      </c>
      <c r="U267" s="65">
        <v>338</v>
      </c>
    </row>
    <row r="268" spans="1:21">
      <c r="A268" s="35" t="str">
        <f t="shared" si="8"/>
        <v>6202509段階</v>
      </c>
      <c r="B268" s="63">
        <v>62</v>
      </c>
      <c r="C268" s="64" t="s">
        <v>53</v>
      </c>
      <c r="D268" s="63" t="s">
        <v>50</v>
      </c>
      <c r="E268" s="39">
        <v>301</v>
      </c>
      <c r="F268" s="39">
        <v>1000</v>
      </c>
      <c r="G268" s="41">
        <v>20241001</v>
      </c>
      <c r="H268" s="41" t="s">
        <v>51</v>
      </c>
      <c r="I268" s="72">
        <v>93861</v>
      </c>
      <c r="J268" s="65">
        <v>366</v>
      </c>
      <c r="K268" s="40"/>
      <c r="L268" s="38" t="str">
        <f t="shared" si="9"/>
        <v>6202509段階</v>
      </c>
      <c r="M268" s="63">
        <v>62</v>
      </c>
      <c r="N268" s="64" t="s">
        <v>53</v>
      </c>
      <c r="O268" s="63" t="s">
        <v>50</v>
      </c>
      <c r="P268" s="39">
        <v>301</v>
      </c>
      <c r="Q268" s="39">
        <v>1000</v>
      </c>
      <c r="R268" s="41">
        <v>20241001</v>
      </c>
      <c r="S268" s="41" t="s">
        <v>51</v>
      </c>
      <c r="T268" s="72">
        <v>93861</v>
      </c>
      <c r="U268" s="65">
        <v>366</v>
      </c>
    </row>
    <row r="269" spans="1:21">
      <c r="A269" s="35" t="str">
        <f t="shared" si="8"/>
        <v>6202510段階</v>
      </c>
      <c r="B269" s="63">
        <v>62</v>
      </c>
      <c r="C269" s="64" t="s">
        <v>53</v>
      </c>
      <c r="D269" s="63" t="s">
        <v>50</v>
      </c>
      <c r="E269" s="41">
        <v>1001</v>
      </c>
      <c r="F269" s="39">
        <v>10000</v>
      </c>
      <c r="G269" s="41">
        <v>20241001</v>
      </c>
      <c r="H269" s="41" t="s">
        <v>51</v>
      </c>
      <c r="I269" s="72">
        <v>350061</v>
      </c>
      <c r="J269" s="41">
        <v>463</v>
      </c>
      <c r="K269" s="40"/>
      <c r="L269" s="38" t="str">
        <f t="shared" si="9"/>
        <v>6202510段階</v>
      </c>
      <c r="M269" s="63">
        <v>62</v>
      </c>
      <c r="N269" s="64" t="s">
        <v>53</v>
      </c>
      <c r="O269" s="63" t="s">
        <v>50</v>
      </c>
      <c r="P269" s="41">
        <v>1001</v>
      </c>
      <c r="Q269" s="39">
        <v>10000</v>
      </c>
      <c r="R269" s="41">
        <v>20241001</v>
      </c>
      <c r="S269" s="41" t="s">
        <v>51</v>
      </c>
      <c r="T269" s="72">
        <v>350061</v>
      </c>
      <c r="U269" s="41">
        <v>463</v>
      </c>
    </row>
    <row r="270" spans="1:21">
      <c r="A270" s="35" t="str">
        <f t="shared" si="8"/>
        <v>6202511段階</v>
      </c>
      <c r="B270" s="63">
        <v>62</v>
      </c>
      <c r="C270" s="64" t="s">
        <v>53</v>
      </c>
      <c r="D270" s="63" t="s">
        <v>50</v>
      </c>
      <c r="E270" s="39">
        <v>10001</v>
      </c>
      <c r="F270" s="39">
        <v>9999999</v>
      </c>
      <c r="G270" s="41">
        <v>20241001</v>
      </c>
      <c r="H270" s="41" t="s">
        <v>51</v>
      </c>
      <c r="I270" s="72">
        <v>4517061</v>
      </c>
      <c r="J270" s="65">
        <v>463</v>
      </c>
      <c r="L270" s="38" t="str">
        <f t="shared" si="9"/>
        <v>6202511段階</v>
      </c>
      <c r="M270" s="63">
        <v>62</v>
      </c>
      <c r="N270" s="64" t="s">
        <v>53</v>
      </c>
      <c r="O270" s="63" t="s">
        <v>50</v>
      </c>
      <c r="P270" s="39">
        <v>10001</v>
      </c>
      <c r="Q270" s="39">
        <v>9999999</v>
      </c>
      <c r="R270" s="41">
        <v>20241001</v>
      </c>
      <c r="S270" s="41" t="s">
        <v>51</v>
      </c>
      <c r="T270" s="72">
        <v>4517061</v>
      </c>
      <c r="U270" s="65">
        <v>463</v>
      </c>
    </row>
    <row r="271" spans="1:21">
      <c r="A271" s="35" t="str">
        <f t="shared" si="8"/>
        <v>6203001段階</v>
      </c>
      <c r="B271" s="63">
        <v>62</v>
      </c>
      <c r="C271" s="64" t="s">
        <v>54</v>
      </c>
      <c r="D271" s="63" t="s">
        <v>50</v>
      </c>
      <c r="E271" s="39">
        <v>0</v>
      </c>
      <c r="F271" s="39">
        <v>10</v>
      </c>
      <c r="G271" s="41">
        <v>20241001</v>
      </c>
      <c r="H271" s="41" t="s">
        <v>51</v>
      </c>
      <c r="I271" s="72">
        <v>1300</v>
      </c>
      <c r="J271" s="65">
        <v>0</v>
      </c>
      <c r="L271" s="38" t="str">
        <f t="shared" si="9"/>
        <v>6203001段階</v>
      </c>
      <c r="M271" s="63">
        <v>62</v>
      </c>
      <c r="N271" s="64" t="s">
        <v>54</v>
      </c>
      <c r="O271" s="63" t="s">
        <v>50</v>
      </c>
      <c r="P271" s="39">
        <v>0</v>
      </c>
      <c r="Q271" s="39">
        <v>10</v>
      </c>
      <c r="R271" s="41">
        <v>20241001</v>
      </c>
      <c r="S271" s="41" t="s">
        <v>51</v>
      </c>
      <c r="T271" s="72">
        <v>1300</v>
      </c>
      <c r="U271" s="65">
        <v>0</v>
      </c>
    </row>
    <row r="272" spans="1:21">
      <c r="A272" s="35" t="str">
        <f t="shared" si="8"/>
        <v>6203002段階</v>
      </c>
      <c r="B272" s="63">
        <v>62</v>
      </c>
      <c r="C272" s="64" t="s">
        <v>54</v>
      </c>
      <c r="D272" s="63" t="s">
        <v>50</v>
      </c>
      <c r="E272" s="39">
        <v>11</v>
      </c>
      <c r="F272" s="39">
        <v>15</v>
      </c>
      <c r="G272" s="41">
        <v>20241001</v>
      </c>
      <c r="H272" s="41" t="s">
        <v>51</v>
      </c>
      <c r="I272" s="72">
        <v>1300</v>
      </c>
      <c r="J272" s="65">
        <v>153</v>
      </c>
      <c r="L272" s="38" t="str">
        <f t="shared" si="9"/>
        <v>6203002段階</v>
      </c>
      <c r="M272" s="63">
        <v>62</v>
      </c>
      <c r="N272" s="64" t="s">
        <v>54</v>
      </c>
      <c r="O272" s="63" t="s">
        <v>50</v>
      </c>
      <c r="P272" s="39">
        <v>11</v>
      </c>
      <c r="Q272" s="39">
        <v>15</v>
      </c>
      <c r="R272" s="41">
        <v>20241001</v>
      </c>
      <c r="S272" s="41" t="s">
        <v>51</v>
      </c>
      <c r="T272" s="72">
        <v>1300</v>
      </c>
      <c r="U272" s="65">
        <v>153</v>
      </c>
    </row>
    <row r="273" spans="1:21">
      <c r="A273" s="35" t="str">
        <f t="shared" si="8"/>
        <v>6203003段階</v>
      </c>
      <c r="B273" s="63">
        <v>62</v>
      </c>
      <c r="C273" s="64" t="s">
        <v>54</v>
      </c>
      <c r="D273" s="63" t="s">
        <v>50</v>
      </c>
      <c r="E273" s="39">
        <v>16</v>
      </c>
      <c r="F273" s="39">
        <v>20</v>
      </c>
      <c r="G273" s="41">
        <v>20241001</v>
      </c>
      <c r="H273" s="41" t="s">
        <v>51</v>
      </c>
      <c r="I273" s="72">
        <v>2065</v>
      </c>
      <c r="J273" s="65">
        <v>164</v>
      </c>
      <c r="L273" s="38" t="str">
        <f t="shared" si="9"/>
        <v>6203003段階</v>
      </c>
      <c r="M273" s="63">
        <v>62</v>
      </c>
      <c r="N273" s="64" t="s">
        <v>54</v>
      </c>
      <c r="O273" s="63" t="s">
        <v>50</v>
      </c>
      <c r="P273" s="39">
        <v>16</v>
      </c>
      <c r="Q273" s="39">
        <v>20</v>
      </c>
      <c r="R273" s="41">
        <v>20241001</v>
      </c>
      <c r="S273" s="41" t="s">
        <v>51</v>
      </c>
      <c r="T273" s="72">
        <v>2065</v>
      </c>
      <c r="U273" s="65">
        <v>164</v>
      </c>
    </row>
    <row r="274" spans="1:21">
      <c r="A274" s="35" t="str">
        <f t="shared" si="8"/>
        <v>6203004段階</v>
      </c>
      <c r="B274" s="63">
        <v>62</v>
      </c>
      <c r="C274" s="64" t="s">
        <v>54</v>
      </c>
      <c r="D274" s="63" t="s">
        <v>50</v>
      </c>
      <c r="E274" s="39">
        <v>21</v>
      </c>
      <c r="F274" s="39">
        <v>30</v>
      </c>
      <c r="G274" s="41">
        <v>20241001</v>
      </c>
      <c r="H274" s="41" t="s">
        <v>51</v>
      </c>
      <c r="I274" s="72">
        <v>2885</v>
      </c>
      <c r="J274" s="65">
        <v>220</v>
      </c>
      <c r="L274" s="38" t="str">
        <f t="shared" si="9"/>
        <v>6203004段階</v>
      </c>
      <c r="M274" s="63">
        <v>62</v>
      </c>
      <c r="N274" s="64" t="s">
        <v>54</v>
      </c>
      <c r="O274" s="63" t="s">
        <v>50</v>
      </c>
      <c r="P274" s="39">
        <v>21</v>
      </c>
      <c r="Q274" s="39">
        <v>30</v>
      </c>
      <c r="R274" s="41">
        <v>20241001</v>
      </c>
      <c r="S274" s="41" t="s">
        <v>51</v>
      </c>
      <c r="T274" s="72">
        <v>2885</v>
      </c>
      <c r="U274" s="65">
        <v>220</v>
      </c>
    </row>
    <row r="275" spans="1:21">
      <c r="A275" s="35" t="str">
        <f t="shared" si="8"/>
        <v>6203005段階</v>
      </c>
      <c r="B275" s="63">
        <v>62</v>
      </c>
      <c r="C275" s="64" t="s">
        <v>54</v>
      </c>
      <c r="D275" s="63" t="s">
        <v>50</v>
      </c>
      <c r="E275" s="39">
        <v>31</v>
      </c>
      <c r="F275" s="39">
        <v>50</v>
      </c>
      <c r="G275" s="41">
        <v>20241001</v>
      </c>
      <c r="H275" s="41" t="s">
        <v>51</v>
      </c>
      <c r="I275" s="72">
        <v>5085</v>
      </c>
      <c r="J275" s="65">
        <v>285</v>
      </c>
      <c r="L275" s="38" t="str">
        <f t="shared" si="9"/>
        <v>6203005段階</v>
      </c>
      <c r="M275" s="63">
        <v>62</v>
      </c>
      <c r="N275" s="64" t="s">
        <v>54</v>
      </c>
      <c r="O275" s="63" t="s">
        <v>50</v>
      </c>
      <c r="P275" s="39">
        <v>31</v>
      </c>
      <c r="Q275" s="39">
        <v>50</v>
      </c>
      <c r="R275" s="41">
        <v>20241001</v>
      </c>
      <c r="S275" s="41" t="s">
        <v>51</v>
      </c>
      <c r="T275" s="72">
        <v>5085</v>
      </c>
      <c r="U275" s="65">
        <v>285</v>
      </c>
    </row>
    <row r="276" spans="1:21">
      <c r="A276" s="35" t="str">
        <f t="shared" si="8"/>
        <v>6203006段階</v>
      </c>
      <c r="B276" s="63">
        <v>62</v>
      </c>
      <c r="C276" s="64" t="s">
        <v>54</v>
      </c>
      <c r="D276" s="63" t="s">
        <v>50</v>
      </c>
      <c r="E276" s="41">
        <v>51</v>
      </c>
      <c r="F276" s="39">
        <v>100</v>
      </c>
      <c r="G276" s="41">
        <v>20241001</v>
      </c>
      <c r="H276" s="41" t="s">
        <v>51</v>
      </c>
      <c r="I276" s="72">
        <v>10785</v>
      </c>
      <c r="J276" s="41">
        <v>310</v>
      </c>
      <c r="L276" s="38" t="str">
        <f t="shared" si="9"/>
        <v>6203006段階</v>
      </c>
      <c r="M276" s="63">
        <v>62</v>
      </c>
      <c r="N276" s="64" t="s">
        <v>54</v>
      </c>
      <c r="O276" s="63" t="s">
        <v>50</v>
      </c>
      <c r="P276" s="41">
        <v>51</v>
      </c>
      <c r="Q276" s="39">
        <v>100</v>
      </c>
      <c r="R276" s="41">
        <v>20241001</v>
      </c>
      <c r="S276" s="41" t="s">
        <v>51</v>
      </c>
      <c r="T276" s="72">
        <v>10785</v>
      </c>
      <c r="U276" s="41">
        <v>310</v>
      </c>
    </row>
    <row r="277" spans="1:21">
      <c r="A277" s="35" t="str">
        <f t="shared" si="8"/>
        <v>6203007段階</v>
      </c>
      <c r="B277" s="63">
        <v>62</v>
      </c>
      <c r="C277" s="64" t="s">
        <v>54</v>
      </c>
      <c r="D277" s="63" t="s">
        <v>50</v>
      </c>
      <c r="E277" s="39">
        <v>101</v>
      </c>
      <c r="F277" s="39">
        <v>300</v>
      </c>
      <c r="G277" s="41">
        <v>20241001</v>
      </c>
      <c r="H277" s="41" t="s">
        <v>51</v>
      </c>
      <c r="I277" s="72">
        <v>26285</v>
      </c>
      <c r="J277" s="65">
        <v>338</v>
      </c>
      <c r="L277" s="38" t="str">
        <f t="shared" si="9"/>
        <v>6203007段階</v>
      </c>
      <c r="M277" s="63">
        <v>62</v>
      </c>
      <c r="N277" s="64" t="s">
        <v>54</v>
      </c>
      <c r="O277" s="63" t="s">
        <v>50</v>
      </c>
      <c r="P277" s="39">
        <v>101</v>
      </c>
      <c r="Q277" s="39">
        <v>300</v>
      </c>
      <c r="R277" s="41">
        <v>20241001</v>
      </c>
      <c r="S277" s="41" t="s">
        <v>51</v>
      </c>
      <c r="T277" s="72">
        <v>26285</v>
      </c>
      <c r="U277" s="65">
        <v>338</v>
      </c>
    </row>
    <row r="278" spans="1:21">
      <c r="A278" s="35" t="str">
        <f t="shared" si="8"/>
        <v>6203008段階</v>
      </c>
      <c r="B278" s="63">
        <v>62</v>
      </c>
      <c r="C278" s="64" t="s">
        <v>54</v>
      </c>
      <c r="D278" s="63" t="s">
        <v>50</v>
      </c>
      <c r="E278" s="39">
        <v>301</v>
      </c>
      <c r="F278" s="39">
        <v>1000</v>
      </c>
      <c r="G278" s="41">
        <v>20241001</v>
      </c>
      <c r="H278" s="41" t="s">
        <v>51</v>
      </c>
      <c r="I278" s="72">
        <v>93885</v>
      </c>
      <c r="J278" s="65">
        <v>366</v>
      </c>
      <c r="L278" s="38" t="str">
        <f t="shared" si="9"/>
        <v>6203008段階</v>
      </c>
      <c r="M278" s="63">
        <v>62</v>
      </c>
      <c r="N278" s="64" t="s">
        <v>54</v>
      </c>
      <c r="O278" s="63" t="s">
        <v>50</v>
      </c>
      <c r="P278" s="39">
        <v>301</v>
      </c>
      <c r="Q278" s="39">
        <v>1000</v>
      </c>
      <c r="R278" s="41">
        <v>20241001</v>
      </c>
      <c r="S278" s="41" t="s">
        <v>51</v>
      </c>
      <c r="T278" s="72">
        <v>93885</v>
      </c>
      <c r="U278" s="65">
        <v>366</v>
      </c>
    </row>
    <row r="279" spans="1:21">
      <c r="A279" s="35" t="str">
        <f t="shared" si="8"/>
        <v>6203009段階</v>
      </c>
      <c r="B279" s="63">
        <v>62</v>
      </c>
      <c r="C279" s="64" t="s">
        <v>54</v>
      </c>
      <c r="D279" s="63" t="s">
        <v>50</v>
      </c>
      <c r="E279" s="39">
        <v>1001</v>
      </c>
      <c r="F279" s="39">
        <v>10000</v>
      </c>
      <c r="G279" s="41">
        <v>20241001</v>
      </c>
      <c r="H279" s="41" t="s">
        <v>51</v>
      </c>
      <c r="I279" s="72">
        <v>350085</v>
      </c>
      <c r="J279" s="65">
        <v>463</v>
      </c>
      <c r="L279" s="38" t="str">
        <f t="shared" si="9"/>
        <v>6203009段階</v>
      </c>
      <c r="M279" s="63">
        <v>62</v>
      </c>
      <c r="N279" s="64" t="s">
        <v>54</v>
      </c>
      <c r="O279" s="63" t="s">
        <v>50</v>
      </c>
      <c r="P279" s="39">
        <v>1001</v>
      </c>
      <c r="Q279" s="39">
        <v>10000</v>
      </c>
      <c r="R279" s="41">
        <v>20241001</v>
      </c>
      <c r="S279" s="41" t="s">
        <v>51</v>
      </c>
      <c r="T279" s="72">
        <v>350085</v>
      </c>
      <c r="U279" s="65">
        <v>463</v>
      </c>
    </row>
    <row r="280" spans="1:21">
      <c r="A280" s="35" t="str">
        <f t="shared" si="8"/>
        <v>6203010段階</v>
      </c>
      <c r="B280" s="63">
        <v>62</v>
      </c>
      <c r="C280" s="64" t="s">
        <v>54</v>
      </c>
      <c r="D280" s="63" t="s">
        <v>50</v>
      </c>
      <c r="E280" s="39">
        <v>10001</v>
      </c>
      <c r="F280" s="39">
        <v>9999999</v>
      </c>
      <c r="G280" s="41">
        <v>20241001</v>
      </c>
      <c r="H280" s="41" t="s">
        <v>51</v>
      </c>
      <c r="I280" s="72">
        <v>93885</v>
      </c>
      <c r="J280" s="65">
        <v>463</v>
      </c>
      <c r="L280" s="38" t="str">
        <f t="shared" si="9"/>
        <v>6203010段階</v>
      </c>
      <c r="M280" s="63">
        <v>62</v>
      </c>
      <c r="N280" s="64" t="s">
        <v>54</v>
      </c>
      <c r="O280" s="63" t="s">
        <v>50</v>
      </c>
      <c r="P280" s="39">
        <v>10001</v>
      </c>
      <c r="Q280" s="39">
        <v>9999999</v>
      </c>
      <c r="R280" s="41">
        <v>20241001</v>
      </c>
      <c r="S280" s="41" t="s">
        <v>51</v>
      </c>
      <c r="T280" s="72">
        <v>93885</v>
      </c>
      <c r="U280" s="65">
        <v>463</v>
      </c>
    </row>
    <row r="281" spans="1:21">
      <c r="A281" s="35" t="str">
        <f t="shared" si="8"/>
        <v>6204001段階</v>
      </c>
      <c r="B281" s="63">
        <v>62</v>
      </c>
      <c r="C281" s="64" t="s">
        <v>55</v>
      </c>
      <c r="D281" s="63" t="s">
        <v>50</v>
      </c>
      <c r="E281" s="39">
        <v>0</v>
      </c>
      <c r="F281" s="39">
        <v>30</v>
      </c>
      <c r="G281" s="41">
        <v>20241001</v>
      </c>
      <c r="H281" s="41" t="s">
        <v>51</v>
      </c>
      <c r="I281" s="72">
        <v>6000</v>
      </c>
      <c r="J281" s="65">
        <v>0</v>
      </c>
      <c r="L281" s="38" t="str">
        <f t="shared" si="9"/>
        <v>6204001段階</v>
      </c>
      <c r="M281" s="63">
        <v>62</v>
      </c>
      <c r="N281" s="64" t="s">
        <v>55</v>
      </c>
      <c r="O281" s="63" t="s">
        <v>50</v>
      </c>
      <c r="P281" s="39">
        <v>0</v>
      </c>
      <c r="Q281" s="39">
        <v>30</v>
      </c>
      <c r="R281" s="41">
        <v>20241001</v>
      </c>
      <c r="S281" s="41" t="s">
        <v>51</v>
      </c>
      <c r="T281" s="72">
        <v>6000</v>
      </c>
      <c r="U281" s="65">
        <v>0</v>
      </c>
    </row>
    <row r="282" spans="1:21">
      <c r="A282" s="35" t="str">
        <f t="shared" si="8"/>
        <v>6204002段階</v>
      </c>
      <c r="B282" s="63">
        <v>62</v>
      </c>
      <c r="C282" s="64" t="s">
        <v>55</v>
      </c>
      <c r="D282" s="63" t="s">
        <v>50</v>
      </c>
      <c r="E282" s="39">
        <v>31</v>
      </c>
      <c r="F282" s="39">
        <v>50</v>
      </c>
      <c r="G282" s="41">
        <v>20241001</v>
      </c>
      <c r="H282" s="41" t="s">
        <v>51</v>
      </c>
      <c r="I282" s="72">
        <v>6000</v>
      </c>
      <c r="J282" s="65">
        <v>285</v>
      </c>
      <c r="L282" s="38" t="str">
        <f t="shared" si="9"/>
        <v>6204002段階</v>
      </c>
      <c r="M282" s="63">
        <v>62</v>
      </c>
      <c r="N282" s="64" t="s">
        <v>55</v>
      </c>
      <c r="O282" s="63" t="s">
        <v>50</v>
      </c>
      <c r="P282" s="39">
        <v>31</v>
      </c>
      <c r="Q282" s="39">
        <v>50</v>
      </c>
      <c r="R282" s="41">
        <v>20241001</v>
      </c>
      <c r="S282" s="41" t="s">
        <v>51</v>
      </c>
      <c r="T282" s="72">
        <v>6000</v>
      </c>
      <c r="U282" s="65">
        <v>285</v>
      </c>
    </row>
    <row r="283" spans="1:21">
      <c r="A283" s="35" t="str">
        <f t="shared" si="8"/>
        <v>6204003段階</v>
      </c>
      <c r="B283" s="63">
        <v>62</v>
      </c>
      <c r="C283" s="64" t="s">
        <v>55</v>
      </c>
      <c r="D283" s="63" t="s">
        <v>50</v>
      </c>
      <c r="E283" s="41">
        <v>51</v>
      </c>
      <c r="F283" s="39">
        <v>100</v>
      </c>
      <c r="G283" s="41">
        <v>20241001</v>
      </c>
      <c r="H283" s="41" t="s">
        <v>51</v>
      </c>
      <c r="I283" s="72">
        <v>11700</v>
      </c>
      <c r="J283" s="41">
        <v>310</v>
      </c>
      <c r="L283" s="38" t="str">
        <f t="shared" si="9"/>
        <v>6204003段階</v>
      </c>
      <c r="M283" s="63">
        <v>62</v>
      </c>
      <c r="N283" s="64" t="s">
        <v>55</v>
      </c>
      <c r="O283" s="63" t="s">
        <v>50</v>
      </c>
      <c r="P283" s="41">
        <v>51</v>
      </c>
      <c r="Q283" s="39">
        <v>100</v>
      </c>
      <c r="R283" s="41">
        <v>20241001</v>
      </c>
      <c r="S283" s="41" t="s">
        <v>51</v>
      </c>
      <c r="T283" s="72">
        <v>11700</v>
      </c>
      <c r="U283" s="41">
        <v>310</v>
      </c>
    </row>
    <row r="284" spans="1:21">
      <c r="A284" s="35" t="str">
        <f t="shared" si="8"/>
        <v>6204004段階</v>
      </c>
      <c r="B284" s="63">
        <v>62</v>
      </c>
      <c r="C284" s="64" t="s">
        <v>55</v>
      </c>
      <c r="D284" s="63" t="s">
        <v>50</v>
      </c>
      <c r="E284" s="39">
        <v>101</v>
      </c>
      <c r="F284" s="39">
        <v>300</v>
      </c>
      <c r="G284" s="41">
        <v>20241001</v>
      </c>
      <c r="H284" s="41" t="s">
        <v>51</v>
      </c>
      <c r="I284" s="72">
        <v>27200</v>
      </c>
      <c r="J284" s="65">
        <v>338</v>
      </c>
      <c r="L284" s="38" t="str">
        <f t="shared" si="9"/>
        <v>6204004段階</v>
      </c>
      <c r="M284" s="63">
        <v>62</v>
      </c>
      <c r="N284" s="64" t="s">
        <v>55</v>
      </c>
      <c r="O284" s="63" t="s">
        <v>50</v>
      </c>
      <c r="P284" s="39">
        <v>101</v>
      </c>
      <c r="Q284" s="39">
        <v>300</v>
      </c>
      <c r="R284" s="41">
        <v>20241001</v>
      </c>
      <c r="S284" s="41" t="s">
        <v>51</v>
      </c>
      <c r="T284" s="72">
        <v>27200</v>
      </c>
      <c r="U284" s="65">
        <v>338</v>
      </c>
    </row>
    <row r="285" spans="1:21">
      <c r="A285" s="35" t="str">
        <f t="shared" si="8"/>
        <v>6204005段階</v>
      </c>
      <c r="B285" s="63">
        <v>62</v>
      </c>
      <c r="C285" s="64" t="s">
        <v>55</v>
      </c>
      <c r="D285" s="63" t="s">
        <v>50</v>
      </c>
      <c r="E285" s="39">
        <v>301</v>
      </c>
      <c r="F285" s="39">
        <v>1000</v>
      </c>
      <c r="G285" s="41">
        <v>20241001</v>
      </c>
      <c r="H285" s="41" t="s">
        <v>51</v>
      </c>
      <c r="I285" s="72">
        <v>94800</v>
      </c>
      <c r="J285" s="65">
        <v>366</v>
      </c>
      <c r="L285" s="38" t="str">
        <f t="shared" si="9"/>
        <v>6204005段階</v>
      </c>
      <c r="M285" s="63">
        <v>62</v>
      </c>
      <c r="N285" s="64" t="s">
        <v>55</v>
      </c>
      <c r="O285" s="63" t="s">
        <v>50</v>
      </c>
      <c r="P285" s="39">
        <v>301</v>
      </c>
      <c r="Q285" s="39">
        <v>1000</v>
      </c>
      <c r="R285" s="41">
        <v>20241001</v>
      </c>
      <c r="S285" s="41" t="s">
        <v>51</v>
      </c>
      <c r="T285" s="72">
        <v>94800</v>
      </c>
      <c r="U285" s="65">
        <v>366</v>
      </c>
    </row>
    <row r="286" spans="1:21">
      <c r="A286" s="35" t="str">
        <f t="shared" si="8"/>
        <v>6204006段階</v>
      </c>
      <c r="B286" s="63">
        <v>62</v>
      </c>
      <c r="C286" s="64" t="s">
        <v>55</v>
      </c>
      <c r="D286" s="63" t="s">
        <v>50</v>
      </c>
      <c r="E286" s="39">
        <v>1001</v>
      </c>
      <c r="F286" s="39">
        <v>10000</v>
      </c>
      <c r="G286" s="41">
        <v>20241001</v>
      </c>
      <c r="H286" s="41" t="s">
        <v>51</v>
      </c>
      <c r="I286" s="72">
        <v>351000</v>
      </c>
      <c r="J286" s="65">
        <v>463</v>
      </c>
      <c r="L286" s="38" t="str">
        <f t="shared" si="9"/>
        <v>6204006段階</v>
      </c>
      <c r="M286" s="63">
        <v>62</v>
      </c>
      <c r="N286" s="64" t="s">
        <v>55</v>
      </c>
      <c r="O286" s="63" t="s">
        <v>50</v>
      </c>
      <c r="P286" s="39">
        <v>1001</v>
      </c>
      <c r="Q286" s="39">
        <v>10000</v>
      </c>
      <c r="R286" s="41">
        <v>20241001</v>
      </c>
      <c r="S286" s="41" t="s">
        <v>51</v>
      </c>
      <c r="T286" s="72">
        <v>351000</v>
      </c>
      <c r="U286" s="65">
        <v>463</v>
      </c>
    </row>
    <row r="287" spans="1:21">
      <c r="A287" s="35" t="str">
        <f t="shared" si="8"/>
        <v>6204007段階</v>
      </c>
      <c r="B287" s="63">
        <v>62</v>
      </c>
      <c r="C287" s="64" t="s">
        <v>55</v>
      </c>
      <c r="D287" s="63" t="s">
        <v>50</v>
      </c>
      <c r="E287" s="39">
        <v>10001</v>
      </c>
      <c r="F287" s="39">
        <v>9999999</v>
      </c>
      <c r="G287" s="41">
        <v>20241001</v>
      </c>
      <c r="H287" s="41" t="s">
        <v>51</v>
      </c>
      <c r="I287" s="72">
        <v>4518000</v>
      </c>
      <c r="J287" s="65">
        <v>463</v>
      </c>
      <c r="L287" s="38" t="str">
        <f t="shared" si="9"/>
        <v>6204007段階</v>
      </c>
      <c r="M287" s="63">
        <v>62</v>
      </c>
      <c r="N287" s="64" t="s">
        <v>55</v>
      </c>
      <c r="O287" s="63" t="s">
        <v>50</v>
      </c>
      <c r="P287" s="39">
        <v>10001</v>
      </c>
      <c r="Q287" s="39">
        <v>9999999</v>
      </c>
      <c r="R287" s="41">
        <v>20241001</v>
      </c>
      <c r="S287" s="41" t="s">
        <v>51</v>
      </c>
      <c r="T287" s="72">
        <v>4518000</v>
      </c>
      <c r="U287" s="65">
        <v>463</v>
      </c>
    </row>
    <row r="288" spans="1:21">
      <c r="A288" s="35" t="str">
        <f t="shared" si="8"/>
        <v>6205001段階</v>
      </c>
      <c r="B288" s="63">
        <v>62</v>
      </c>
      <c r="C288" s="64" t="s">
        <v>56</v>
      </c>
      <c r="D288" s="63" t="s">
        <v>50</v>
      </c>
      <c r="E288" s="39">
        <v>0</v>
      </c>
      <c r="F288" s="39">
        <v>50</v>
      </c>
      <c r="G288" s="41">
        <v>20241001</v>
      </c>
      <c r="H288" s="41" t="s">
        <v>51</v>
      </c>
      <c r="I288" s="72">
        <v>11500</v>
      </c>
      <c r="J288" s="65">
        <v>0</v>
      </c>
      <c r="L288" s="38" t="str">
        <f t="shared" si="9"/>
        <v>6205001段階</v>
      </c>
      <c r="M288" s="63">
        <v>62</v>
      </c>
      <c r="N288" s="64" t="s">
        <v>56</v>
      </c>
      <c r="O288" s="63" t="s">
        <v>50</v>
      </c>
      <c r="P288" s="39">
        <v>0</v>
      </c>
      <c r="Q288" s="39">
        <v>50</v>
      </c>
      <c r="R288" s="41">
        <v>20241001</v>
      </c>
      <c r="S288" s="41" t="s">
        <v>51</v>
      </c>
      <c r="T288" s="72">
        <v>11500</v>
      </c>
      <c r="U288" s="65">
        <v>0</v>
      </c>
    </row>
    <row r="289" spans="1:21">
      <c r="A289" s="35" t="str">
        <f t="shared" si="8"/>
        <v>6205002段階</v>
      </c>
      <c r="B289" s="63">
        <v>62</v>
      </c>
      <c r="C289" s="64" t="s">
        <v>56</v>
      </c>
      <c r="D289" s="63" t="s">
        <v>50</v>
      </c>
      <c r="E289" s="39">
        <v>51</v>
      </c>
      <c r="F289" s="39">
        <v>100</v>
      </c>
      <c r="G289" s="41">
        <v>20241001</v>
      </c>
      <c r="H289" s="41" t="s">
        <v>51</v>
      </c>
      <c r="I289" s="72">
        <v>11500</v>
      </c>
      <c r="J289" s="65">
        <v>310</v>
      </c>
      <c r="L289" s="38" t="str">
        <f t="shared" si="9"/>
        <v>6205002段階</v>
      </c>
      <c r="M289" s="63">
        <v>62</v>
      </c>
      <c r="N289" s="64" t="s">
        <v>56</v>
      </c>
      <c r="O289" s="63" t="s">
        <v>50</v>
      </c>
      <c r="P289" s="39">
        <v>51</v>
      </c>
      <c r="Q289" s="39">
        <v>100</v>
      </c>
      <c r="R289" s="41">
        <v>20241001</v>
      </c>
      <c r="S289" s="41" t="s">
        <v>51</v>
      </c>
      <c r="T289" s="72">
        <v>11500</v>
      </c>
      <c r="U289" s="65">
        <v>310</v>
      </c>
    </row>
    <row r="290" spans="1:21">
      <c r="A290" s="35" t="str">
        <f t="shared" si="8"/>
        <v>6205003段階</v>
      </c>
      <c r="B290" s="63">
        <v>62</v>
      </c>
      <c r="C290" s="64" t="s">
        <v>56</v>
      </c>
      <c r="D290" s="63" t="s">
        <v>50</v>
      </c>
      <c r="E290" s="39">
        <v>101</v>
      </c>
      <c r="F290" s="39">
        <v>300</v>
      </c>
      <c r="G290" s="41">
        <v>20241001</v>
      </c>
      <c r="H290" s="41" t="s">
        <v>51</v>
      </c>
      <c r="I290" s="72">
        <v>27000</v>
      </c>
      <c r="J290" s="65">
        <v>338</v>
      </c>
      <c r="L290" s="38" t="str">
        <f t="shared" si="9"/>
        <v>6205003段階</v>
      </c>
      <c r="M290" s="63">
        <v>62</v>
      </c>
      <c r="N290" s="64" t="s">
        <v>56</v>
      </c>
      <c r="O290" s="63" t="s">
        <v>50</v>
      </c>
      <c r="P290" s="39">
        <v>101</v>
      </c>
      <c r="Q290" s="39">
        <v>300</v>
      </c>
      <c r="R290" s="41">
        <v>20241001</v>
      </c>
      <c r="S290" s="41" t="s">
        <v>51</v>
      </c>
      <c r="T290" s="72">
        <v>27000</v>
      </c>
      <c r="U290" s="65">
        <v>338</v>
      </c>
    </row>
    <row r="291" spans="1:21">
      <c r="A291" s="35" t="str">
        <f t="shared" si="8"/>
        <v>6205004段階</v>
      </c>
      <c r="B291" s="63">
        <v>62</v>
      </c>
      <c r="C291" s="64" t="s">
        <v>56</v>
      </c>
      <c r="D291" s="63" t="s">
        <v>50</v>
      </c>
      <c r="E291" s="39">
        <v>301</v>
      </c>
      <c r="F291" s="39">
        <v>1000</v>
      </c>
      <c r="G291" s="41">
        <v>20241001</v>
      </c>
      <c r="H291" s="41" t="s">
        <v>51</v>
      </c>
      <c r="I291" s="72">
        <v>94600</v>
      </c>
      <c r="J291" s="65">
        <v>366</v>
      </c>
      <c r="L291" s="38" t="str">
        <f t="shared" si="9"/>
        <v>6205004段階</v>
      </c>
      <c r="M291" s="63">
        <v>62</v>
      </c>
      <c r="N291" s="64" t="s">
        <v>56</v>
      </c>
      <c r="O291" s="63" t="s">
        <v>50</v>
      </c>
      <c r="P291" s="39">
        <v>301</v>
      </c>
      <c r="Q291" s="39">
        <v>1000</v>
      </c>
      <c r="R291" s="41">
        <v>20241001</v>
      </c>
      <c r="S291" s="41" t="s">
        <v>51</v>
      </c>
      <c r="T291" s="72">
        <v>94600</v>
      </c>
      <c r="U291" s="65">
        <v>366</v>
      </c>
    </row>
    <row r="292" spans="1:21">
      <c r="A292" s="35" t="str">
        <f t="shared" si="8"/>
        <v>6205005段階</v>
      </c>
      <c r="B292" s="63">
        <v>62</v>
      </c>
      <c r="C292" s="64" t="s">
        <v>56</v>
      </c>
      <c r="D292" s="63" t="s">
        <v>50</v>
      </c>
      <c r="E292" s="39">
        <v>1001</v>
      </c>
      <c r="F292" s="39">
        <v>10000</v>
      </c>
      <c r="G292" s="41">
        <v>20241001</v>
      </c>
      <c r="H292" s="41" t="s">
        <v>51</v>
      </c>
      <c r="I292" s="72">
        <v>350800</v>
      </c>
      <c r="J292" s="65">
        <v>463</v>
      </c>
      <c r="L292" s="38" t="str">
        <f t="shared" si="9"/>
        <v>6205005段階</v>
      </c>
      <c r="M292" s="63">
        <v>62</v>
      </c>
      <c r="N292" s="64" t="s">
        <v>56</v>
      </c>
      <c r="O292" s="63" t="s">
        <v>50</v>
      </c>
      <c r="P292" s="39">
        <v>1001</v>
      </c>
      <c r="Q292" s="39">
        <v>10000</v>
      </c>
      <c r="R292" s="41">
        <v>20241001</v>
      </c>
      <c r="S292" s="41" t="s">
        <v>51</v>
      </c>
      <c r="T292" s="72">
        <v>350800</v>
      </c>
      <c r="U292" s="65">
        <v>463</v>
      </c>
    </row>
    <row r="293" spans="1:21">
      <c r="A293" s="35" t="str">
        <f t="shared" si="8"/>
        <v>6205006段階</v>
      </c>
      <c r="B293" s="63">
        <v>62</v>
      </c>
      <c r="C293" s="64" t="s">
        <v>56</v>
      </c>
      <c r="D293" s="63" t="s">
        <v>50</v>
      </c>
      <c r="E293" s="39">
        <v>10001</v>
      </c>
      <c r="F293" s="39">
        <v>9999999</v>
      </c>
      <c r="G293" s="41">
        <v>20241001</v>
      </c>
      <c r="H293" s="41" t="s">
        <v>51</v>
      </c>
      <c r="I293" s="72">
        <v>4517800</v>
      </c>
      <c r="J293" s="65">
        <v>463</v>
      </c>
      <c r="L293" s="38" t="str">
        <f t="shared" si="9"/>
        <v>6205006段階</v>
      </c>
      <c r="M293" s="63">
        <v>62</v>
      </c>
      <c r="N293" s="64" t="s">
        <v>56</v>
      </c>
      <c r="O293" s="63" t="s">
        <v>50</v>
      </c>
      <c r="P293" s="39">
        <v>10001</v>
      </c>
      <c r="Q293" s="39">
        <v>9999999</v>
      </c>
      <c r="R293" s="41">
        <v>20241001</v>
      </c>
      <c r="S293" s="41" t="s">
        <v>51</v>
      </c>
      <c r="T293" s="72">
        <v>4517800</v>
      </c>
      <c r="U293" s="65">
        <v>463</v>
      </c>
    </row>
    <row r="294" spans="1:21">
      <c r="A294" s="35" t="str">
        <f t="shared" si="8"/>
        <v>6207501段階</v>
      </c>
      <c r="B294" s="63">
        <v>62</v>
      </c>
      <c r="C294" s="64" t="s">
        <v>57</v>
      </c>
      <c r="D294" s="63" t="s">
        <v>50</v>
      </c>
      <c r="E294" s="39">
        <v>0</v>
      </c>
      <c r="F294" s="39">
        <v>100</v>
      </c>
      <c r="G294" s="41">
        <v>20241001</v>
      </c>
      <c r="H294" s="41" t="s">
        <v>51</v>
      </c>
      <c r="I294" s="72">
        <v>27010</v>
      </c>
      <c r="J294" s="65">
        <v>0</v>
      </c>
      <c r="L294" s="38" t="str">
        <f t="shared" si="9"/>
        <v>6207501段階</v>
      </c>
      <c r="M294" s="63">
        <v>62</v>
      </c>
      <c r="N294" s="64" t="s">
        <v>57</v>
      </c>
      <c r="O294" s="63" t="s">
        <v>50</v>
      </c>
      <c r="P294" s="39">
        <v>0</v>
      </c>
      <c r="Q294" s="39">
        <v>100</v>
      </c>
      <c r="R294" s="41">
        <v>20241001</v>
      </c>
      <c r="S294" s="41" t="s">
        <v>51</v>
      </c>
      <c r="T294" s="72">
        <v>27010</v>
      </c>
      <c r="U294" s="65">
        <v>0</v>
      </c>
    </row>
    <row r="295" spans="1:21">
      <c r="A295" s="35" t="str">
        <f t="shared" si="8"/>
        <v>6207502段階</v>
      </c>
      <c r="B295" s="63">
        <v>62</v>
      </c>
      <c r="C295" s="64" t="s">
        <v>57</v>
      </c>
      <c r="D295" s="63" t="s">
        <v>50</v>
      </c>
      <c r="E295" s="39">
        <v>101</v>
      </c>
      <c r="F295" s="39">
        <v>300</v>
      </c>
      <c r="G295" s="41">
        <v>20241001</v>
      </c>
      <c r="H295" s="41" t="s">
        <v>51</v>
      </c>
      <c r="I295" s="72">
        <v>27010</v>
      </c>
      <c r="J295" s="65">
        <v>338</v>
      </c>
      <c r="L295" s="38" t="str">
        <f t="shared" si="9"/>
        <v>6207502段階</v>
      </c>
      <c r="M295" s="63">
        <v>62</v>
      </c>
      <c r="N295" s="64" t="s">
        <v>57</v>
      </c>
      <c r="O295" s="63" t="s">
        <v>50</v>
      </c>
      <c r="P295" s="39">
        <v>101</v>
      </c>
      <c r="Q295" s="39">
        <v>300</v>
      </c>
      <c r="R295" s="41">
        <v>20241001</v>
      </c>
      <c r="S295" s="41" t="s">
        <v>51</v>
      </c>
      <c r="T295" s="72">
        <v>27010</v>
      </c>
      <c r="U295" s="65">
        <v>338</v>
      </c>
    </row>
    <row r="296" spans="1:21">
      <c r="A296" s="35" t="str">
        <f t="shared" si="8"/>
        <v>6207503段階</v>
      </c>
      <c r="B296" s="63">
        <v>62</v>
      </c>
      <c r="C296" s="64" t="s">
        <v>57</v>
      </c>
      <c r="D296" s="63" t="s">
        <v>50</v>
      </c>
      <c r="E296" s="39">
        <v>301</v>
      </c>
      <c r="F296" s="39">
        <v>1000</v>
      </c>
      <c r="G296" s="41">
        <v>20241001</v>
      </c>
      <c r="H296" s="41" t="s">
        <v>51</v>
      </c>
      <c r="I296" s="72">
        <v>94610</v>
      </c>
      <c r="J296" s="65">
        <v>366</v>
      </c>
      <c r="L296" s="38" t="str">
        <f t="shared" si="9"/>
        <v>6207503段階</v>
      </c>
      <c r="M296" s="63">
        <v>62</v>
      </c>
      <c r="N296" s="64" t="s">
        <v>57</v>
      </c>
      <c r="O296" s="63" t="s">
        <v>50</v>
      </c>
      <c r="P296" s="39">
        <v>301</v>
      </c>
      <c r="Q296" s="39">
        <v>1000</v>
      </c>
      <c r="R296" s="41">
        <v>20241001</v>
      </c>
      <c r="S296" s="41" t="s">
        <v>51</v>
      </c>
      <c r="T296" s="72">
        <v>94610</v>
      </c>
      <c r="U296" s="65">
        <v>366</v>
      </c>
    </row>
    <row r="297" spans="1:21">
      <c r="A297" s="35" t="str">
        <f t="shared" si="8"/>
        <v>6207504段階</v>
      </c>
      <c r="B297" s="63">
        <v>62</v>
      </c>
      <c r="C297" s="64" t="s">
        <v>57</v>
      </c>
      <c r="D297" s="63" t="s">
        <v>50</v>
      </c>
      <c r="E297" s="39">
        <v>1001</v>
      </c>
      <c r="F297" s="39">
        <v>10000</v>
      </c>
      <c r="G297" s="41">
        <v>20241001</v>
      </c>
      <c r="H297" s="41" t="s">
        <v>51</v>
      </c>
      <c r="I297" s="72">
        <v>350810</v>
      </c>
      <c r="J297" s="65">
        <v>463</v>
      </c>
      <c r="L297" s="38" t="str">
        <f t="shared" si="9"/>
        <v>6207504段階</v>
      </c>
      <c r="M297" s="63">
        <v>62</v>
      </c>
      <c r="N297" s="64" t="s">
        <v>57</v>
      </c>
      <c r="O297" s="63" t="s">
        <v>50</v>
      </c>
      <c r="P297" s="39">
        <v>1001</v>
      </c>
      <c r="Q297" s="39">
        <v>10000</v>
      </c>
      <c r="R297" s="41">
        <v>20241001</v>
      </c>
      <c r="S297" s="41" t="s">
        <v>51</v>
      </c>
      <c r="T297" s="72">
        <v>350810</v>
      </c>
      <c r="U297" s="65">
        <v>463</v>
      </c>
    </row>
    <row r="298" spans="1:21">
      <c r="A298" s="35" t="str">
        <f t="shared" si="8"/>
        <v>6207505段階</v>
      </c>
      <c r="B298" s="63">
        <v>62</v>
      </c>
      <c r="C298" s="64" t="s">
        <v>57</v>
      </c>
      <c r="D298" s="63" t="s">
        <v>50</v>
      </c>
      <c r="E298" s="39">
        <v>10001</v>
      </c>
      <c r="F298" s="39">
        <v>9999999</v>
      </c>
      <c r="G298" s="41">
        <v>20241001</v>
      </c>
      <c r="H298" s="41" t="s">
        <v>51</v>
      </c>
      <c r="I298" s="72">
        <v>4517810</v>
      </c>
      <c r="J298" s="65">
        <v>463</v>
      </c>
      <c r="L298" s="38" t="str">
        <f t="shared" si="9"/>
        <v>6207505段階</v>
      </c>
      <c r="M298" s="63">
        <v>62</v>
      </c>
      <c r="N298" s="64" t="s">
        <v>57</v>
      </c>
      <c r="O298" s="63" t="s">
        <v>50</v>
      </c>
      <c r="P298" s="39">
        <v>10001</v>
      </c>
      <c r="Q298" s="39">
        <v>9999999</v>
      </c>
      <c r="R298" s="41">
        <v>20241001</v>
      </c>
      <c r="S298" s="41" t="s">
        <v>51</v>
      </c>
      <c r="T298" s="72">
        <v>4517810</v>
      </c>
      <c r="U298" s="65">
        <v>463</v>
      </c>
    </row>
    <row r="299" spans="1:21">
      <c r="A299" s="35" t="str">
        <f t="shared" si="8"/>
        <v>6210001段階</v>
      </c>
      <c r="B299" s="63">
        <v>62</v>
      </c>
      <c r="C299" s="64" t="s">
        <v>58</v>
      </c>
      <c r="D299" s="63" t="s">
        <v>50</v>
      </c>
      <c r="E299" s="39">
        <v>0</v>
      </c>
      <c r="F299" s="39">
        <v>150</v>
      </c>
      <c r="G299" s="41">
        <v>20241001</v>
      </c>
      <c r="H299" s="41" t="s">
        <v>51</v>
      </c>
      <c r="I299" s="72">
        <v>45030</v>
      </c>
      <c r="J299" s="65">
        <v>0</v>
      </c>
      <c r="L299" s="38" t="str">
        <f t="shared" si="9"/>
        <v>6210001段階</v>
      </c>
      <c r="M299" s="63">
        <v>62</v>
      </c>
      <c r="N299" s="64" t="s">
        <v>58</v>
      </c>
      <c r="O299" s="63" t="s">
        <v>50</v>
      </c>
      <c r="P299" s="39">
        <v>0</v>
      </c>
      <c r="Q299" s="39">
        <v>150</v>
      </c>
      <c r="R299" s="41">
        <v>20241001</v>
      </c>
      <c r="S299" s="41" t="s">
        <v>51</v>
      </c>
      <c r="T299" s="72">
        <v>45030</v>
      </c>
      <c r="U299" s="65">
        <v>0</v>
      </c>
    </row>
    <row r="300" spans="1:21">
      <c r="A300" s="35" t="str">
        <f t="shared" si="8"/>
        <v>6210002段階</v>
      </c>
      <c r="B300" s="63">
        <v>62</v>
      </c>
      <c r="C300" s="64" t="s">
        <v>58</v>
      </c>
      <c r="D300" s="63" t="s">
        <v>50</v>
      </c>
      <c r="E300" s="39">
        <v>151</v>
      </c>
      <c r="F300" s="39">
        <v>300</v>
      </c>
      <c r="G300" s="41">
        <v>20241001</v>
      </c>
      <c r="H300" s="41" t="s">
        <v>51</v>
      </c>
      <c r="I300" s="72">
        <v>45030</v>
      </c>
      <c r="J300" s="65">
        <v>338</v>
      </c>
      <c r="L300" s="38" t="str">
        <f t="shared" si="9"/>
        <v>6210002段階</v>
      </c>
      <c r="M300" s="63">
        <v>62</v>
      </c>
      <c r="N300" s="64" t="s">
        <v>58</v>
      </c>
      <c r="O300" s="63" t="s">
        <v>50</v>
      </c>
      <c r="P300" s="39">
        <v>151</v>
      </c>
      <c r="Q300" s="39">
        <v>300</v>
      </c>
      <c r="R300" s="41">
        <v>20241001</v>
      </c>
      <c r="S300" s="41" t="s">
        <v>51</v>
      </c>
      <c r="T300" s="72">
        <v>45030</v>
      </c>
      <c r="U300" s="65">
        <v>338</v>
      </c>
    </row>
    <row r="301" spans="1:21">
      <c r="A301" s="35" t="str">
        <f t="shared" si="8"/>
        <v>6210003段階</v>
      </c>
      <c r="B301" s="63">
        <v>62</v>
      </c>
      <c r="C301" s="64" t="s">
        <v>58</v>
      </c>
      <c r="D301" s="63" t="s">
        <v>50</v>
      </c>
      <c r="E301" s="39">
        <v>301</v>
      </c>
      <c r="F301" s="39">
        <v>1000</v>
      </c>
      <c r="G301" s="41">
        <v>20241001</v>
      </c>
      <c r="H301" s="41" t="s">
        <v>51</v>
      </c>
      <c r="I301" s="72">
        <v>95730</v>
      </c>
      <c r="J301" s="65">
        <v>366</v>
      </c>
      <c r="L301" s="38" t="str">
        <f t="shared" si="9"/>
        <v>6210003段階</v>
      </c>
      <c r="M301" s="63">
        <v>62</v>
      </c>
      <c r="N301" s="64" t="s">
        <v>58</v>
      </c>
      <c r="O301" s="63" t="s">
        <v>50</v>
      </c>
      <c r="P301" s="39">
        <v>301</v>
      </c>
      <c r="Q301" s="39">
        <v>1000</v>
      </c>
      <c r="R301" s="41">
        <v>20241001</v>
      </c>
      <c r="S301" s="41" t="s">
        <v>51</v>
      </c>
      <c r="T301" s="72">
        <v>95730</v>
      </c>
      <c r="U301" s="65">
        <v>366</v>
      </c>
    </row>
    <row r="302" spans="1:21">
      <c r="A302" s="35" t="str">
        <f t="shared" si="8"/>
        <v>6210004段階</v>
      </c>
      <c r="B302" s="63">
        <v>62</v>
      </c>
      <c r="C302" s="64" t="s">
        <v>58</v>
      </c>
      <c r="D302" s="63" t="s">
        <v>50</v>
      </c>
      <c r="E302" s="39">
        <v>1001</v>
      </c>
      <c r="F302" s="39">
        <v>10000</v>
      </c>
      <c r="G302" s="41">
        <v>20241001</v>
      </c>
      <c r="H302" s="41" t="s">
        <v>51</v>
      </c>
      <c r="I302" s="72">
        <v>351930</v>
      </c>
      <c r="J302" s="65">
        <v>463</v>
      </c>
      <c r="L302" s="38" t="str">
        <f t="shared" si="9"/>
        <v>6210004段階</v>
      </c>
      <c r="M302" s="63">
        <v>62</v>
      </c>
      <c r="N302" s="64" t="s">
        <v>58</v>
      </c>
      <c r="O302" s="63" t="s">
        <v>50</v>
      </c>
      <c r="P302" s="39">
        <v>1001</v>
      </c>
      <c r="Q302" s="39">
        <v>10000</v>
      </c>
      <c r="R302" s="41">
        <v>20241001</v>
      </c>
      <c r="S302" s="41" t="s">
        <v>51</v>
      </c>
      <c r="T302" s="72">
        <v>351930</v>
      </c>
      <c r="U302" s="65">
        <v>463</v>
      </c>
    </row>
    <row r="303" spans="1:21">
      <c r="A303" s="35" t="str">
        <f t="shared" si="8"/>
        <v>6210005段階</v>
      </c>
      <c r="B303" s="63">
        <v>62</v>
      </c>
      <c r="C303" s="64" t="s">
        <v>58</v>
      </c>
      <c r="D303" s="63" t="s">
        <v>50</v>
      </c>
      <c r="E303" s="39">
        <v>10001</v>
      </c>
      <c r="F303" s="39">
        <v>9999999</v>
      </c>
      <c r="G303" s="41">
        <v>20241001</v>
      </c>
      <c r="H303" s="41" t="s">
        <v>51</v>
      </c>
      <c r="I303" s="72">
        <v>4518930</v>
      </c>
      <c r="J303" s="65">
        <v>463</v>
      </c>
      <c r="L303" s="38" t="str">
        <f t="shared" si="9"/>
        <v>6210005段階</v>
      </c>
      <c r="M303" s="63">
        <v>62</v>
      </c>
      <c r="N303" s="64" t="s">
        <v>58</v>
      </c>
      <c r="O303" s="63" t="s">
        <v>50</v>
      </c>
      <c r="P303" s="39">
        <v>10001</v>
      </c>
      <c r="Q303" s="39">
        <v>9999999</v>
      </c>
      <c r="R303" s="41">
        <v>20241001</v>
      </c>
      <c r="S303" s="41" t="s">
        <v>51</v>
      </c>
      <c r="T303" s="72">
        <v>4518930</v>
      </c>
      <c r="U303" s="65">
        <v>463</v>
      </c>
    </row>
    <row r="304" spans="1:21">
      <c r="A304" s="35" t="str">
        <f t="shared" si="8"/>
        <v>6215001段階</v>
      </c>
      <c r="B304" s="63">
        <v>62</v>
      </c>
      <c r="C304" s="64" t="s">
        <v>59</v>
      </c>
      <c r="D304" s="63" t="s">
        <v>50</v>
      </c>
      <c r="E304" s="39">
        <v>0</v>
      </c>
      <c r="F304" s="39">
        <v>350</v>
      </c>
      <c r="G304" s="41">
        <v>20241001</v>
      </c>
      <c r="H304" s="41" t="s">
        <v>51</v>
      </c>
      <c r="I304" s="72">
        <v>119100</v>
      </c>
      <c r="J304" s="65">
        <v>0</v>
      </c>
      <c r="L304" s="38" t="str">
        <f t="shared" si="9"/>
        <v>6215001段階</v>
      </c>
      <c r="M304" s="63">
        <v>62</v>
      </c>
      <c r="N304" s="64" t="s">
        <v>59</v>
      </c>
      <c r="O304" s="63" t="s">
        <v>50</v>
      </c>
      <c r="P304" s="39">
        <v>0</v>
      </c>
      <c r="Q304" s="39">
        <v>350</v>
      </c>
      <c r="R304" s="41">
        <v>20241001</v>
      </c>
      <c r="S304" s="41" t="s">
        <v>51</v>
      </c>
      <c r="T304" s="72">
        <v>119100</v>
      </c>
      <c r="U304" s="65">
        <v>0</v>
      </c>
    </row>
    <row r="305" spans="1:21">
      <c r="A305" s="35" t="str">
        <f t="shared" si="8"/>
        <v>6215002段階</v>
      </c>
      <c r="B305" s="63">
        <v>62</v>
      </c>
      <c r="C305" s="64" t="s">
        <v>59</v>
      </c>
      <c r="D305" s="63" t="s">
        <v>50</v>
      </c>
      <c r="E305" s="39">
        <v>351</v>
      </c>
      <c r="F305" s="39">
        <v>1000</v>
      </c>
      <c r="G305" s="41">
        <v>20241001</v>
      </c>
      <c r="H305" s="41" t="s">
        <v>51</v>
      </c>
      <c r="I305" s="72">
        <v>119100</v>
      </c>
      <c r="J305" s="65">
        <v>366</v>
      </c>
      <c r="L305" s="38" t="str">
        <f t="shared" si="9"/>
        <v>6215002段階</v>
      </c>
      <c r="M305" s="63">
        <v>62</v>
      </c>
      <c r="N305" s="64" t="s">
        <v>59</v>
      </c>
      <c r="O305" s="63" t="s">
        <v>50</v>
      </c>
      <c r="P305" s="39">
        <v>351</v>
      </c>
      <c r="Q305" s="39">
        <v>1000</v>
      </c>
      <c r="R305" s="41">
        <v>20241001</v>
      </c>
      <c r="S305" s="41" t="s">
        <v>51</v>
      </c>
      <c r="T305" s="72">
        <v>119100</v>
      </c>
      <c r="U305" s="65">
        <v>366</v>
      </c>
    </row>
    <row r="306" spans="1:21">
      <c r="A306" s="35" t="str">
        <f t="shared" si="8"/>
        <v>6215003段階</v>
      </c>
      <c r="B306" s="63">
        <v>62</v>
      </c>
      <c r="C306" s="64" t="s">
        <v>59</v>
      </c>
      <c r="D306" s="63" t="s">
        <v>50</v>
      </c>
      <c r="E306" s="39">
        <v>1001</v>
      </c>
      <c r="F306" s="39">
        <v>10000</v>
      </c>
      <c r="G306" s="41">
        <v>20241001</v>
      </c>
      <c r="H306" s="41" t="s">
        <v>51</v>
      </c>
      <c r="I306" s="72">
        <v>357000</v>
      </c>
      <c r="J306" s="65">
        <v>463</v>
      </c>
      <c r="L306" s="38" t="str">
        <f t="shared" si="9"/>
        <v>6215003段階</v>
      </c>
      <c r="M306" s="63">
        <v>62</v>
      </c>
      <c r="N306" s="64" t="s">
        <v>59</v>
      </c>
      <c r="O306" s="63" t="s">
        <v>50</v>
      </c>
      <c r="P306" s="39">
        <v>1001</v>
      </c>
      <c r="Q306" s="39">
        <v>10000</v>
      </c>
      <c r="R306" s="41">
        <v>20241001</v>
      </c>
      <c r="S306" s="41" t="s">
        <v>51</v>
      </c>
      <c r="T306" s="72">
        <v>357000</v>
      </c>
      <c r="U306" s="65">
        <v>463</v>
      </c>
    </row>
    <row r="307" spans="1:21">
      <c r="A307" s="35" t="str">
        <f t="shared" si="8"/>
        <v>6215004段階</v>
      </c>
      <c r="B307" s="63">
        <v>62</v>
      </c>
      <c r="C307" s="64" t="s">
        <v>59</v>
      </c>
      <c r="D307" s="63" t="s">
        <v>50</v>
      </c>
      <c r="E307" s="39">
        <v>10001</v>
      </c>
      <c r="F307" s="39">
        <v>9999999</v>
      </c>
      <c r="G307" s="41">
        <v>20241001</v>
      </c>
      <c r="H307" s="41" t="s">
        <v>51</v>
      </c>
      <c r="I307" s="72">
        <v>4524000</v>
      </c>
      <c r="J307" s="65">
        <v>463</v>
      </c>
      <c r="L307" s="38" t="str">
        <f t="shared" si="9"/>
        <v>6215004段階</v>
      </c>
      <c r="M307" s="63">
        <v>62</v>
      </c>
      <c r="N307" s="64" t="s">
        <v>59</v>
      </c>
      <c r="O307" s="63" t="s">
        <v>50</v>
      </c>
      <c r="P307" s="39">
        <v>10001</v>
      </c>
      <c r="Q307" s="39">
        <v>9999999</v>
      </c>
      <c r="R307" s="41">
        <v>20241001</v>
      </c>
      <c r="S307" s="41" t="s">
        <v>51</v>
      </c>
      <c r="T307" s="72">
        <v>4524000</v>
      </c>
      <c r="U307" s="65">
        <v>463</v>
      </c>
    </row>
    <row r="308" spans="1:21">
      <c r="A308" s="35" t="str">
        <f t="shared" si="8"/>
        <v>6220001段階</v>
      </c>
      <c r="B308" s="63">
        <v>62</v>
      </c>
      <c r="C308" s="64" t="s">
        <v>60</v>
      </c>
      <c r="D308" s="63" t="s">
        <v>50</v>
      </c>
      <c r="E308" s="39">
        <v>0</v>
      </c>
      <c r="F308" s="39">
        <v>500</v>
      </c>
      <c r="G308" s="41">
        <v>20241001</v>
      </c>
      <c r="H308" s="41" t="s">
        <v>51</v>
      </c>
      <c r="I308" s="72">
        <v>195460</v>
      </c>
      <c r="J308" s="65">
        <v>0</v>
      </c>
      <c r="L308" s="38" t="str">
        <f t="shared" si="9"/>
        <v>6220001段階</v>
      </c>
      <c r="M308" s="63">
        <v>62</v>
      </c>
      <c r="N308" s="64" t="s">
        <v>60</v>
      </c>
      <c r="O308" s="63" t="s">
        <v>50</v>
      </c>
      <c r="P308" s="39">
        <v>0</v>
      </c>
      <c r="Q308" s="39">
        <v>500</v>
      </c>
      <c r="R308" s="41">
        <v>20241001</v>
      </c>
      <c r="S308" s="41" t="s">
        <v>51</v>
      </c>
      <c r="T308" s="72">
        <v>195460</v>
      </c>
      <c r="U308" s="65">
        <v>0</v>
      </c>
    </row>
    <row r="309" spans="1:21">
      <c r="A309" s="35" t="str">
        <f t="shared" si="8"/>
        <v>6220002段階</v>
      </c>
      <c r="B309" s="63">
        <v>62</v>
      </c>
      <c r="C309" s="64" t="s">
        <v>60</v>
      </c>
      <c r="D309" s="63" t="s">
        <v>50</v>
      </c>
      <c r="E309" s="39">
        <v>501</v>
      </c>
      <c r="F309" s="39">
        <v>1000</v>
      </c>
      <c r="G309" s="41">
        <v>20241001</v>
      </c>
      <c r="H309" s="41" t="s">
        <v>51</v>
      </c>
      <c r="I309" s="72">
        <v>195460</v>
      </c>
      <c r="J309" s="65">
        <v>366</v>
      </c>
      <c r="L309" s="38" t="str">
        <f t="shared" si="9"/>
        <v>6220002段階</v>
      </c>
      <c r="M309" s="63">
        <v>62</v>
      </c>
      <c r="N309" s="64" t="s">
        <v>60</v>
      </c>
      <c r="O309" s="63" t="s">
        <v>50</v>
      </c>
      <c r="P309" s="39">
        <v>501</v>
      </c>
      <c r="Q309" s="39">
        <v>1000</v>
      </c>
      <c r="R309" s="41">
        <v>20241001</v>
      </c>
      <c r="S309" s="41" t="s">
        <v>51</v>
      </c>
      <c r="T309" s="72">
        <v>195460</v>
      </c>
      <c r="U309" s="65">
        <v>366</v>
      </c>
    </row>
    <row r="310" spans="1:21">
      <c r="A310" s="35" t="str">
        <f t="shared" si="8"/>
        <v>6220003段階</v>
      </c>
      <c r="B310" s="63">
        <v>62</v>
      </c>
      <c r="C310" s="64" t="s">
        <v>60</v>
      </c>
      <c r="D310" s="63" t="s">
        <v>50</v>
      </c>
      <c r="E310" s="39">
        <v>1001</v>
      </c>
      <c r="F310" s="39">
        <v>10000</v>
      </c>
      <c r="G310" s="41">
        <v>20241001</v>
      </c>
      <c r="H310" s="41" t="s">
        <v>51</v>
      </c>
      <c r="I310" s="72">
        <v>378460</v>
      </c>
      <c r="J310" s="65">
        <v>463</v>
      </c>
      <c r="L310" s="38" t="str">
        <f t="shared" si="9"/>
        <v>6220003段階</v>
      </c>
      <c r="M310" s="63">
        <v>62</v>
      </c>
      <c r="N310" s="64" t="s">
        <v>60</v>
      </c>
      <c r="O310" s="63" t="s">
        <v>50</v>
      </c>
      <c r="P310" s="39">
        <v>1001</v>
      </c>
      <c r="Q310" s="39">
        <v>10000</v>
      </c>
      <c r="R310" s="41">
        <v>20241001</v>
      </c>
      <c r="S310" s="41" t="s">
        <v>51</v>
      </c>
      <c r="T310" s="72">
        <v>378460</v>
      </c>
      <c r="U310" s="65">
        <v>463</v>
      </c>
    </row>
    <row r="311" spans="1:21">
      <c r="A311" s="35" t="str">
        <f t="shared" si="8"/>
        <v>6220004段階</v>
      </c>
      <c r="B311" s="63">
        <v>62</v>
      </c>
      <c r="C311" s="64" t="s">
        <v>60</v>
      </c>
      <c r="D311" s="63" t="s">
        <v>50</v>
      </c>
      <c r="E311" s="39">
        <v>10001</v>
      </c>
      <c r="F311" s="39">
        <v>9999999</v>
      </c>
      <c r="G311" s="41">
        <v>20241001</v>
      </c>
      <c r="H311" s="41" t="s">
        <v>51</v>
      </c>
      <c r="I311" s="72">
        <v>4545460</v>
      </c>
      <c r="J311" s="65">
        <v>463</v>
      </c>
      <c r="L311" s="38" t="str">
        <f t="shared" si="9"/>
        <v>6220004段階</v>
      </c>
      <c r="M311" s="63">
        <v>62</v>
      </c>
      <c r="N311" s="64" t="s">
        <v>60</v>
      </c>
      <c r="O311" s="63" t="s">
        <v>50</v>
      </c>
      <c r="P311" s="39">
        <v>10001</v>
      </c>
      <c r="Q311" s="39">
        <v>9999999</v>
      </c>
      <c r="R311" s="41">
        <v>20241001</v>
      </c>
      <c r="S311" s="41" t="s">
        <v>51</v>
      </c>
      <c r="T311" s="72">
        <v>4545460</v>
      </c>
      <c r="U311" s="65">
        <v>463</v>
      </c>
    </row>
    <row r="312" spans="1:21">
      <c r="A312" s="35" t="str">
        <f t="shared" si="8"/>
        <v>6225001段階</v>
      </c>
      <c r="B312" s="63">
        <v>62</v>
      </c>
      <c r="C312" s="64" t="s">
        <v>61</v>
      </c>
      <c r="D312" s="63" t="s">
        <v>50</v>
      </c>
      <c r="E312" s="39">
        <v>0</v>
      </c>
      <c r="F312" s="39">
        <v>800</v>
      </c>
      <c r="G312" s="41">
        <v>20241001</v>
      </c>
      <c r="H312" s="41" t="s">
        <v>51</v>
      </c>
      <c r="I312" s="72">
        <v>315640</v>
      </c>
      <c r="J312" s="65">
        <v>0</v>
      </c>
      <c r="L312" s="38" t="str">
        <f t="shared" si="9"/>
        <v>6225001段階</v>
      </c>
      <c r="M312" s="63">
        <v>62</v>
      </c>
      <c r="N312" s="64" t="s">
        <v>61</v>
      </c>
      <c r="O312" s="63" t="s">
        <v>50</v>
      </c>
      <c r="P312" s="39">
        <v>0</v>
      </c>
      <c r="Q312" s="39">
        <v>800</v>
      </c>
      <c r="R312" s="41">
        <v>20241001</v>
      </c>
      <c r="S312" s="41" t="s">
        <v>51</v>
      </c>
      <c r="T312" s="72">
        <v>315640</v>
      </c>
      <c r="U312" s="65">
        <v>0</v>
      </c>
    </row>
    <row r="313" spans="1:21">
      <c r="A313" s="35" t="str">
        <f t="shared" si="8"/>
        <v>6225002段階</v>
      </c>
      <c r="B313" s="63">
        <v>62</v>
      </c>
      <c r="C313" s="64" t="s">
        <v>61</v>
      </c>
      <c r="D313" s="63" t="s">
        <v>50</v>
      </c>
      <c r="E313" s="39">
        <v>801</v>
      </c>
      <c r="F313" s="39">
        <v>1000</v>
      </c>
      <c r="G313" s="41">
        <v>20241001</v>
      </c>
      <c r="H313" s="41" t="s">
        <v>51</v>
      </c>
      <c r="I313" s="72">
        <v>315640</v>
      </c>
      <c r="J313" s="65">
        <v>366</v>
      </c>
      <c r="L313" s="38" t="str">
        <f t="shared" si="9"/>
        <v>6225002段階</v>
      </c>
      <c r="M313" s="63">
        <v>62</v>
      </c>
      <c r="N313" s="64" t="s">
        <v>61</v>
      </c>
      <c r="O313" s="63" t="s">
        <v>50</v>
      </c>
      <c r="P313" s="39">
        <v>801</v>
      </c>
      <c r="Q313" s="39">
        <v>1000</v>
      </c>
      <c r="R313" s="41">
        <v>20241001</v>
      </c>
      <c r="S313" s="41" t="s">
        <v>51</v>
      </c>
      <c r="T313" s="72">
        <v>315640</v>
      </c>
      <c r="U313" s="65">
        <v>366</v>
      </c>
    </row>
    <row r="314" spans="1:21">
      <c r="A314" s="35" t="str">
        <f t="shared" si="8"/>
        <v>6225003段階</v>
      </c>
      <c r="B314" s="63">
        <v>62</v>
      </c>
      <c r="C314" s="64" t="s">
        <v>61</v>
      </c>
      <c r="D314" s="63" t="s">
        <v>50</v>
      </c>
      <c r="E314" s="39">
        <v>1001</v>
      </c>
      <c r="F314" s="39">
        <v>10000</v>
      </c>
      <c r="G314" s="41">
        <v>20241001</v>
      </c>
      <c r="H314" s="41" t="s">
        <v>51</v>
      </c>
      <c r="I314" s="72">
        <v>388840</v>
      </c>
      <c r="J314" s="65">
        <v>463</v>
      </c>
      <c r="L314" s="38" t="str">
        <f t="shared" si="9"/>
        <v>6225003段階</v>
      </c>
      <c r="M314" s="63">
        <v>62</v>
      </c>
      <c r="N314" s="64" t="s">
        <v>61</v>
      </c>
      <c r="O314" s="63" t="s">
        <v>50</v>
      </c>
      <c r="P314" s="39">
        <v>1001</v>
      </c>
      <c r="Q314" s="39">
        <v>10000</v>
      </c>
      <c r="R314" s="41">
        <v>20241001</v>
      </c>
      <c r="S314" s="41" t="s">
        <v>51</v>
      </c>
      <c r="T314" s="72">
        <v>388840</v>
      </c>
      <c r="U314" s="65">
        <v>463</v>
      </c>
    </row>
    <row r="315" spans="1:21">
      <c r="A315" s="35" t="str">
        <f t="shared" si="8"/>
        <v>6225004段階</v>
      </c>
      <c r="B315" s="63">
        <v>62</v>
      </c>
      <c r="C315" s="64" t="s">
        <v>61</v>
      </c>
      <c r="D315" s="63" t="s">
        <v>50</v>
      </c>
      <c r="E315" s="39">
        <v>10001</v>
      </c>
      <c r="F315" s="39">
        <v>9999999</v>
      </c>
      <c r="G315" s="41">
        <v>20241001</v>
      </c>
      <c r="H315" s="41" t="s">
        <v>51</v>
      </c>
      <c r="I315" s="72">
        <v>4555840</v>
      </c>
      <c r="J315" s="65">
        <v>463</v>
      </c>
      <c r="L315" s="38" t="str">
        <f t="shared" si="9"/>
        <v>6225004段階</v>
      </c>
      <c r="M315" s="63">
        <v>62</v>
      </c>
      <c r="N315" s="64" t="s">
        <v>61</v>
      </c>
      <c r="O315" s="63" t="s">
        <v>50</v>
      </c>
      <c r="P315" s="39">
        <v>10001</v>
      </c>
      <c r="Q315" s="39">
        <v>9999999</v>
      </c>
      <c r="R315" s="41">
        <v>20241001</v>
      </c>
      <c r="S315" s="41" t="s">
        <v>51</v>
      </c>
      <c r="T315" s="72">
        <v>4555840</v>
      </c>
      <c r="U315" s="65">
        <v>463</v>
      </c>
    </row>
    <row r="316" spans="1:21">
      <c r="A316" s="35" t="str">
        <f t="shared" si="8"/>
        <v>6230001段階</v>
      </c>
      <c r="B316" s="63">
        <v>62</v>
      </c>
      <c r="C316" s="64" t="s">
        <v>62</v>
      </c>
      <c r="D316" s="63" t="s">
        <v>50</v>
      </c>
      <c r="E316" s="39">
        <v>0</v>
      </c>
      <c r="F316" s="39">
        <v>1200</v>
      </c>
      <c r="G316" s="41">
        <v>20241001</v>
      </c>
      <c r="H316" s="41" t="s">
        <v>51</v>
      </c>
      <c r="I316" s="72">
        <v>489000</v>
      </c>
      <c r="J316" s="65">
        <v>0</v>
      </c>
      <c r="L316" s="38" t="str">
        <f t="shared" si="9"/>
        <v>6230001段階</v>
      </c>
      <c r="M316" s="63">
        <v>62</v>
      </c>
      <c r="N316" s="64" t="s">
        <v>62</v>
      </c>
      <c r="O316" s="63" t="s">
        <v>50</v>
      </c>
      <c r="P316" s="39">
        <v>0</v>
      </c>
      <c r="Q316" s="39">
        <v>1200</v>
      </c>
      <c r="R316" s="41">
        <v>20241001</v>
      </c>
      <c r="S316" s="41" t="s">
        <v>51</v>
      </c>
      <c r="T316" s="72">
        <v>489000</v>
      </c>
      <c r="U316" s="65">
        <v>0</v>
      </c>
    </row>
    <row r="317" spans="1:21">
      <c r="A317" s="35" t="str">
        <f t="shared" si="8"/>
        <v>6230002段階</v>
      </c>
      <c r="B317" s="63">
        <v>62</v>
      </c>
      <c r="C317" s="64" t="s">
        <v>62</v>
      </c>
      <c r="D317" s="63" t="s">
        <v>50</v>
      </c>
      <c r="E317" s="39">
        <v>1201</v>
      </c>
      <c r="F317" s="39">
        <v>10000</v>
      </c>
      <c r="G317" s="41">
        <v>20241001</v>
      </c>
      <c r="H317" s="41" t="s">
        <v>51</v>
      </c>
      <c r="I317" s="72">
        <v>489000</v>
      </c>
      <c r="J317" s="65">
        <v>463</v>
      </c>
      <c r="L317" s="38" t="str">
        <f t="shared" si="9"/>
        <v>6230002段階</v>
      </c>
      <c r="M317" s="63">
        <v>62</v>
      </c>
      <c r="N317" s="64" t="s">
        <v>62</v>
      </c>
      <c r="O317" s="63" t="s">
        <v>50</v>
      </c>
      <c r="P317" s="39">
        <v>1201</v>
      </c>
      <c r="Q317" s="39">
        <v>10000</v>
      </c>
      <c r="R317" s="41">
        <v>20241001</v>
      </c>
      <c r="S317" s="41" t="s">
        <v>51</v>
      </c>
      <c r="T317" s="72">
        <v>489000</v>
      </c>
      <c r="U317" s="65">
        <v>463</v>
      </c>
    </row>
    <row r="318" spans="1:21">
      <c r="A318" s="35" t="str">
        <f t="shared" si="8"/>
        <v>6230003段階</v>
      </c>
      <c r="B318" s="63">
        <v>62</v>
      </c>
      <c r="C318" s="64" t="s">
        <v>62</v>
      </c>
      <c r="D318" s="63" t="s">
        <v>50</v>
      </c>
      <c r="E318" s="39">
        <v>10001</v>
      </c>
      <c r="F318" s="39">
        <v>9999999</v>
      </c>
      <c r="G318" s="41">
        <v>20241001</v>
      </c>
      <c r="H318" s="41" t="s">
        <v>51</v>
      </c>
      <c r="I318" s="72">
        <v>4563400</v>
      </c>
      <c r="J318" s="65">
        <v>463</v>
      </c>
      <c r="L318" s="38" t="str">
        <f t="shared" si="9"/>
        <v>6230003段階</v>
      </c>
      <c r="M318" s="63">
        <v>62</v>
      </c>
      <c r="N318" s="64" t="s">
        <v>62</v>
      </c>
      <c r="O318" s="63" t="s">
        <v>50</v>
      </c>
      <c r="P318" s="39">
        <v>10001</v>
      </c>
      <c r="Q318" s="39">
        <v>9999999</v>
      </c>
      <c r="R318" s="41">
        <v>20241001</v>
      </c>
      <c r="S318" s="41" t="s">
        <v>51</v>
      </c>
      <c r="T318" s="72">
        <v>4563400</v>
      </c>
      <c r="U318" s="65">
        <v>463</v>
      </c>
    </row>
  </sheetData>
  <autoFilter ref="A2:J288"/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75"/>
  <sheetViews>
    <sheetView showGridLines="0" workbookViewId="0">
      <selection activeCell="Z48" sqref="Y48:Z48"/>
    </sheetView>
  </sheetViews>
  <sheetFormatPr defaultColWidth="9" defaultRowHeight="11.25" customHeight="1"/>
  <cols>
    <col min="1" max="1" width="1.375" style="43" customWidth="1"/>
    <col min="2" max="2" width="9.75" style="44" customWidth="1"/>
    <col min="3" max="6" width="9.75" style="46" customWidth="1"/>
    <col min="7" max="7" width="9.75" style="44" customWidth="1"/>
    <col min="8" max="9" width="14" style="44" customWidth="1"/>
    <col min="10" max="10" width="3.375" style="44" customWidth="1"/>
    <col min="11" max="11" width="14.375" style="44" customWidth="1"/>
    <col min="12" max="12" width="2.625" style="44" customWidth="1"/>
    <col min="13" max="13" width="7.125" style="44" customWidth="1"/>
    <col min="14" max="14" width="5.375" style="44" customWidth="1"/>
    <col min="15" max="15" width="6.75" style="44" customWidth="1"/>
    <col min="16" max="16" width="3.375" style="44" customWidth="1"/>
    <col min="17" max="17" width="9.625" style="44" customWidth="1"/>
    <col min="18" max="18" width="14" style="44" customWidth="1"/>
    <col min="19" max="20" width="14" style="91" customWidth="1"/>
    <col min="21" max="21" width="10" style="43" bestFit="1" customWidth="1"/>
    <col min="22" max="22" width="10.125" style="43" bestFit="1" customWidth="1"/>
    <col min="23" max="28" width="10" style="43" bestFit="1" customWidth="1"/>
    <col min="29" max="16384" width="9" style="43"/>
  </cols>
  <sheetData>
    <row r="1" spans="2:28" ht="18" customHeight="1" thickBot="1">
      <c r="B1" s="87" t="str">
        <f>IF(上下水道!O3&lt;&gt;"プール用",VLOOKUP(C1,S4:T24,2,FALSE),T6)</f>
        <v>11</v>
      </c>
      <c r="C1" s="88" t="str">
        <f>IF(上下水道!O7&lt;&gt;"プール用",上下水道!$O$7,"浴場用")</f>
        <v>家事用</v>
      </c>
      <c r="D1" s="89">
        <f>上下水道!$O$1</f>
        <v>2</v>
      </c>
      <c r="E1" s="90" t="s">
        <v>85</v>
      </c>
      <c r="F1" s="49"/>
      <c r="G1" s="50"/>
      <c r="H1" s="43"/>
      <c r="I1" s="43"/>
      <c r="J1" s="43"/>
      <c r="K1" s="43"/>
      <c r="L1" s="43"/>
    </row>
    <row r="2" spans="2:28" ht="12" customHeight="1" thickBot="1">
      <c r="B2" s="51" t="str">
        <f>IF(ISERROR(C24)," 該当する料金表はありません！","")</f>
        <v/>
      </c>
      <c r="C2" s="52"/>
      <c r="D2" s="92"/>
      <c r="E2" s="52"/>
      <c r="F2" s="49"/>
      <c r="G2" s="43"/>
      <c r="H2" s="43"/>
      <c r="I2" s="43"/>
      <c r="J2" s="43"/>
      <c r="K2" s="43"/>
      <c r="L2" s="43"/>
    </row>
    <row r="3" spans="2:28" ht="11.25" customHeight="1" thickBot="1">
      <c r="B3" s="53"/>
      <c r="C3" s="54"/>
      <c r="D3" s="54"/>
      <c r="E3" s="54"/>
      <c r="F3" s="202" t="s">
        <v>86</v>
      </c>
      <c r="G3" s="202"/>
      <c r="H3" s="202"/>
      <c r="I3" s="93" t="s">
        <v>87</v>
      </c>
      <c r="J3" s="43"/>
      <c r="K3" s="42"/>
      <c r="L3" s="43"/>
      <c r="M3" s="43"/>
      <c r="N3" s="203" t="s">
        <v>86</v>
      </c>
      <c r="O3" s="203"/>
      <c r="P3" s="203"/>
      <c r="Q3" s="94" t="s">
        <v>87</v>
      </c>
      <c r="R3" s="43"/>
      <c r="S3" s="95" t="s">
        <v>88</v>
      </c>
      <c r="T3" s="96"/>
      <c r="U3" s="97" t="s">
        <v>89</v>
      </c>
      <c r="V3" s="98"/>
      <c r="W3" s="98"/>
      <c r="X3" s="98"/>
      <c r="Y3" s="98"/>
      <c r="Z3" s="98"/>
      <c r="AA3" s="98"/>
      <c r="AB3" s="99"/>
    </row>
    <row r="4" spans="2:28" ht="11.25" customHeight="1" thickTop="1">
      <c r="B4" s="53"/>
      <c r="C4" s="54"/>
      <c r="D4" s="54"/>
      <c r="E4" s="54"/>
      <c r="F4" s="204" t="s">
        <v>90</v>
      </c>
      <c r="G4" s="204"/>
      <c r="H4" s="100">
        <f>P4*$D$1</f>
        <v>16</v>
      </c>
      <c r="I4" s="100">
        <f>Q4*D1</f>
        <v>1420</v>
      </c>
      <c r="J4" s="43"/>
      <c r="K4" s="42"/>
      <c r="L4" s="43"/>
      <c r="M4" s="43"/>
      <c r="N4" s="205" t="s">
        <v>90</v>
      </c>
      <c r="O4" s="205"/>
      <c r="P4" s="101">
        <f>IF(C12&gt;1,0,HLOOKUP($C$1,$U$4:$AB$24,4,FALSE))</f>
        <v>8</v>
      </c>
      <c r="Q4" s="101">
        <f>IF(C12&gt;1,0,HLOOKUP($B$1,$U$4:$AB$24,4,FALSE))</f>
        <v>710</v>
      </c>
      <c r="R4" s="43"/>
      <c r="S4" s="102" t="s">
        <v>91</v>
      </c>
      <c r="T4" s="103" t="str">
        <f>V4</f>
        <v>11</v>
      </c>
      <c r="U4" s="104" t="str">
        <f>S4</f>
        <v>家事用</v>
      </c>
      <c r="V4" s="105" t="s">
        <v>92</v>
      </c>
      <c r="W4" s="106" t="str">
        <f>S5</f>
        <v>業務用</v>
      </c>
      <c r="X4" s="105" t="s">
        <v>93</v>
      </c>
      <c r="Y4" s="106" t="str">
        <f>S6</f>
        <v>浴場用</v>
      </c>
      <c r="Z4" s="105" t="s">
        <v>94</v>
      </c>
      <c r="AA4" s="106" t="str">
        <f>S7</f>
        <v>一時用</v>
      </c>
      <c r="AB4" s="105" t="s">
        <v>95</v>
      </c>
    </row>
    <row r="5" spans="2:28" ht="11.25" customHeight="1">
      <c r="B5" s="53"/>
      <c r="C5" s="54"/>
      <c r="D5" s="54"/>
      <c r="E5" s="54"/>
      <c r="F5" s="107">
        <f t="shared" ref="F5:F19" si="0">IF(H5=0,0,H4+1)</f>
        <v>17</v>
      </c>
      <c r="G5" s="108" t="s">
        <v>96</v>
      </c>
      <c r="H5" s="109">
        <f t="shared" ref="H5:H19" si="1">IF(P5=9999999,P5,P5*$D$1)</f>
        <v>30</v>
      </c>
      <c r="I5" s="109">
        <f>Q5</f>
        <v>128</v>
      </c>
      <c r="J5" s="43"/>
      <c r="K5" s="42"/>
      <c r="L5" s="43"/>
      <c r="M5" s="43"/>
      <c r="N5" s="110">
        <f t="shared" ref="N5:N19" si="2">IF(P5=0,0,P4+1)</f>
        <v>9</v>
      </c>
      <c r="O5" s="111" t="s">
        <v>96</v>
      </c>
      <c r="P5" s="101">
        <f>IF(C12&gt;1,9999999,HLOOKUP($C$1,$U$4:$AB$24,5,FALSE))</f>
        <v>15</v>
      </c>
      <c r="Q5" s="101">
        <f>IF(C12=2,O20,IF(C12=3,O21,IF(C12=4,I20,HLOOKUP($B$1,$U$4:$AB$24,5,FALSE))))</f>
        <v>128</v>
      </c>
      <c r="R5" s="43"/>
      <c r="S5" s="102" t="s">
        <v>97</v>
      </c>
      <c r="T5" s="103" t="str">
        <f>X4</f>
        <v>62</v>
      </c>
      <c r="U5" s="112" t="s">
        <v>98</v>
      </c>
      <c r="V5" s="113">
        <f>IF(上下水道!$O$4,水道!V27,水道!V49)</f>
        <v>38808</v>
      </c>
      <c r="W5" s="112" t="s">
        <v>98</v>
      </c>
      <c r="X5" s="113">
        <f>IF(上下水道!$O$4,水道!X27,水道!X49)</f>
        <v>38808</v>
      </c>
      <c r="Y5" s="112" t="s">
        <v>98</v>
      </c>
      <c r="Z5" s="113">
        <f>IF(上下水道!$O$4,水道!Z27,水道!Z49)</f>
        <v>38808</v>
      </c>
      <c r="AA5" s="112" t="s">
        <v>98</v>
      </c>
      <c r="AB5" s="113">
        <f>IF(上下水道!$O$4,水道!AB27,水道!AB49)</f>
        <v>38443</v>
      </c>
    </row>
    <row r="6" spans="2:28" ht="11.25" customHeight="1">
      <c r="B6" s="53"/>
      <c r="C6" s="54"/>
      <c r="D6" s="54"/>
      <c r="E6" s="54"/>
      <c r="F6" s="107">
        <f t="shared" si="0"/>
        <v>31</v>
      </c>
      <c r="G6" s="108" t="s">
        <v>96</v>
      </c>
      <c r="H6" s="109">
        <f>IF(P6=9999999,P6,P6*$D$1)</f>
        <v>40</v>
      </c>
      <c r="I6" s="109">
        <f>Q6</f>
        <v>135</v>
      </c>
      <c r="J6" s="49"/>
      <c r="K6" s="46"/>
      <c r="L6" s="49"/>
      <c r="M6" s="43"/>
      <c r="N6" s="110">
        <f t="shared" si="2"/>
        <v>16</v>
      </c>
      <c r="O6" s="111" t="s">
        <v>96</v>
      </c>
      <c r="P6" s="101">
        <f>IF(C12&gt;1,0,HLOOKUP($C$1,$U$4:$AB$24,6,FALSE))</f>
        <v>20</v>
      </c>
      <c r="Q6" s="101">
        <f>IF(C12&gt;1,0,HLOOKUP($B$1,$U$4:$AB$24,6,FALSE))</f>
        <v>135</v>
      </c>
      <c r="R6" s="43"/>
      <c r="S6" s="102" t="s">
        <v>99</v>
      </c>
      <c r="T6" s="103" t="str">
        <f>Z4</f>
        <v>31</v>
      </c>
      <c r="U6" s="114" t="s">
        <v>100</v>
      </c>
      <c r="V6" s="115">
        <f>IF(上下水道!$O$4,水道!V28,水道!V50)</f>
        <v>99999999</v>
      </c>
      <c r="W6" s="114" t="s">
        <v>100</v>
      </c>
      <c r="X6" s="115">
        <f>IF(上下水道!$O$4,水道!X28,水道!X50)</f>
        <v>99999999</v>
      </c>
      <c r="Y6" s="114" t="s">
        <v>100</v>
      </c>
      <c r="Z6" s="115">
        <f>IF(上下水道!$O$4,水道!Z28,水道!Z50)</f>
        <v>99999999</v>
      </c>
      <c r="AA6" s="114" t="s">
        <v>100</v>
      </c>
      <c r="AB6" s="115">
        <f>IF(上下水道!$O$4,水道!AB28,水道!AB50)</f>
        <v>99999999</v>
      </c>
    </row>
    <row r="7" spans="2:28" ht="11.25" customHeight="1">
      <c r="B7" s="53"/>
      <c r="C7" s="54"/>
      <c r="D7" s="54"/>
      <c r="E7" s="54"/>
      <c r="F7" s="107">
        <f t="shared" si="0"/>
        <v>41</v>
      </c>
      <c r="G7" s="108" t="s">
        <v>96</v>
      </c>
      <c r="H7" s="109">
        <f t="shared" si="1"/>
        <v>60</v>
      </c>
      <c r="I7" s="109">
        <f t="shared" ref="I7:I19" si="3">Q7</f>
        <v>172</v>
      </c>
      <c r="J7" s="49"/>
      <c r="K7" s="61"/>
      <c r="L7" s="49"/>
      <c r="M7" s="43"/>
      <c r="N7" s="110">
        <f t="shared" si="2"/>
        <v>21</v>
      </c>
      <c r="O7" s="111" t="s">
        <v>96</v>
      </c>
      <c r="P7" s="101">
        <f>IF(C12&gt;1,0,HLOOKUP($C$1,$U$4:$AB$24,7,FALSE))</f>
        <v>30</v>
      </c>
      <c r="Q7" s="101">
        <f>IF(C12&gt;1,0,HLOOKUP($B$1,$U$4:$AB$24,7,FALSE))</f>
        <v>172</v>
      </c>
      <c r="R7" s="43"/>
      <c r="S7" s="102" t="s">
        <v>101</v>
      </c>
      <c r="T7" s="103" t="str">
        <f>AB4</f>
        <v>20</v>
      </c>
      <c r="U7" s="116">
        <f>IF(上下水道!$O$4,水道!U29,水道!U51)</f>
        <v>8</v>
      </c>
      <c r="V7" s="117">
        <f>IF(上下水道!$O$4,水道!V29,水道!V51)</f>
        <v>710</v>
      </c>
      <c r="W7" s="116">
        <f>IF(上下水道!$O$4,水道!W29,水道!W51)</f>
        <v>8</v>
      </c>
      <c r="X7" s="117">
        <f>IF(上下水道!$O$4,水道!X29,水道!X51)</f>
        <v>710</v>
      </c>
      <c r="Y7" s="116">
        <f>IF(上下水道!$O$4,水道!Y29,水道!Y51)</f>
        <v>8</v>
      </c>
      <c r="Z7" s="117">
        <f>IF(上下水道!$O$4,水道!Z29,水道!Z51)</f>
        <v>710</v>
      </c>
      <c r="AA7" s="116">
        <f>IF(上下水道!$O$4,水道!AA29,水道!AA51)</f>
        <v>8</v>
      </c>
      <c r="AB7" s="117">
        <f>IF(上下水道!$O$4,水道!AB29,水道!AB51)</f>
        <v>1249</v>
      </c>
    </row>
    <row r="8" spans="2:28" ht="11.25" customHeight="1">
      <c r="B8" s="53"/>
      <c r="C8" s="54"/>
      <c r="D8" s="54"/>
      <c r="E8" s="54"/>
      <c r="F8" s="107">
        <f t="shared" si="0"/>
        <v>61</v>
      </c>
      <c r="G8" s="118" t="s">
        <v>96</v>
      </c>
      <c r="H8" s="109">
        <f t="shared" si="1"/>
        <v>100</v>
      </c>
      <c r="I8" s="109">
        <f t="shared" si="3"/>
        <v>237</v>
      </c>
      <c r="J8" s="49"/>
      <c r="K8" s="46"/>
      <c r="L8" s="49"/>
      <c r="M8" s="49"/>
      <c r="N8" s="110">
        <f t="shared" si="2"/>
        <v>31</v>
      </c>
      <c r="O8" s="119" t="s">
        <v>96</v>
      </c>
      <c r="P8" s="101">
        <f>IF(C12&gt;1,0,HLOOKUP($C$1,$U$4:$AB$24,8,FALSE))</f>
        <v>50</v>
      </c>
      <c r="Q8" s="101">
        <f>IF(C12&gt;1,0,HLOOKUP($B$1,$U$4:$AB$24,8,FALSE))</f>
        <v>237</v>
      </c>
      <c r="R8" s="43"/>
      <c r="S8" s="102"/>
      <c r="T8" s="120"/>
      <c r="U8" s="116">
        <f>IF(上下水道!$O$4,水道!U30,水道!U52)</f>
        <v>15</v>
      </c>
      <c r="V8" s="121">
        <f>IF(上下水道!$O$4,水道!V30,水道!V52)</f>
        <v>128</v>
      </c>
      <c r="W8" s="116">
        <f>IF(上下水道!$O$4,水道!W30,水道!W52)</f>
        <v>50</v>
      </c>
      <c r="X8" s="121">
        <f>IF(上下水道!$O$4,水道!X30,水道!X52)</f>
        <v>201</v>
      </c>
      <c r="Y8" s="116">
        <f>IF(上下水道!$O$4,水道!Y30,水道!Y52)</f>
        <v>9999999</v>
      </c>
      <c r="Z8" s="121">
        <f>IF(上下水道!$O$4,水道!Z30,水道!Z52)</f>
        <v>57</v>
      </c>
      <c r="AA8" s="116">
        <f>IF(上下水道!$O$4,水道!AA30,水道!AA52)</f>
        <v>9999999</v>
      </c>
      <c r="AB8" s="121">
        <f>IF(上下水道!$O$4,水道!AB30,水道!AB52)</f>
        <v>589</v>
      </c>
    </row>
    <row r="9" spans="2:28" ht="11.25" customHeight="1">
      <c r="B9" s="53"/>
      <c r="C9" s="54"/>
      <c r="D9" s="54"/>
      <c r="E9" s="54"/>
      <c r="F9" s="107">
        <f t="shared" si="0"/>
        <v>101</v>
      </c>
      <c r="G9" s="118" t="s">
        <v>96</v>
      </c>
      <c r="H9" s="109">
        <f t="shared" si="1"/>
        <v>9999999</v>
      </c>
      <c r="I9" s="109">
        <f t="shared" si="3"/>
        <v>294</v>
      </c>
      <c r="J9" s="49"/>
      <c r="K9" s="62"/>
      <c r="L9" s="49"/>
      <c r="M9" s="49"/>
      <c r="N9" s="110">
        <f t="shared" si="2"/>
        <v>51</v>
      </c>
      <c r="O9" s="119" t="s">
        <v>96</v>
      </c>
      <c r="P9" s="101">
        <f>IF(C12&gt;1,0,HLOOKUP($C$1,$U$4:$AB$24,9,FALSE))</f>
        <v>9999999</v>
      </c>
      <c r="Q9" s="101">
        <f>IF(C12&gt;1,0,HLOOKUP($B$1,$U$4:$AB$24,9,FALSE))</f>
        <v>294</v>
      </c>
      <c r="R9" s="43"/>
      <c r="S9" s="102"/>
      <c r="T9" s="120"/>
      <c r="U9" s="116">
        <f>IF(上下水道!$O$4,水道!U31,水道!U53)</f>
        <v>20</v>
      </c>
      <c r="V9" s="121">
        <f>IF(上下水道!$O$4,水道!V31,水道!V53)</f>
        <v>135</v>
      </c>
      <c r="W9" s="116">
        <f>IF(上下水道!$O$4,水道!W31,水道!W53)</f>
        <v>100</v>
      </c>
      <c r="X9" s="121">
        <f>IF(上下水道!$O$4,水道!X31,水道!X53)</f>
        <v>221</v>
      </c>
      <c r="Y9" s="116">
        <f>IF(上下水道!$O$4,水道!Y31,水道!Y53)</f>
        <v>0</v>
      </c>
      <c r="Z9" s="121">
        <f>IF(上下水道!$O$4,水道!Z31,水道!Z53)</f>
        <v>0</v>
      </c>
      <c r="AA9" s="116">
        <f>IF(上下水道!$O$4,水道!AA31,水道!AA53)</f>
        <v>0</v>
      </c>
      <c r="AB9" s="121">
        <f>IF(上下水道!$O$4,水道!AB31,水道!AB53)</f>
        <v>0</v>
      </c>
    </row>
    <row r="10" spans="2:28" ht="11.25" customHeight="1">
      <c r="B10" s="54"/>
      <c r="C10" s="54"/>
      <c r="D10" s="54"/>
      <c r="E10" s="54"/>
      <c r="F10" s="107">
        <f t="shared" si="0"/>
        <v>0</v>
      </c>
      <c r="G10" s="118" t="s">
        <v>96</v>
      </c>
      <c r="H10" s="109">
        <f t="shared" si="1"/>
        <v>0</v>
      </c>
      <c r="I10" s="109">
        <f t="shared" si="3"/>
        <v>0</v>
      </c>
      <c r="J10" s="49"/>
      <c r="K10" s="62"/>
      <c r="L10" s="49"/>
      <c r="M10" s="49"/>
      <c r="N10" s="110">
        <f t="shared" si="2"/>
        <v>0</v>
      </c>
      <c r="O10" s="119" t="s">
        <v>96</v>
      </c>
      <c r="P10" s="101">
        <f>IF(C12&gt;1,0,HLOOKUP($C$1,$U$4:$AB$24,10,FALSE))</f>
        <v>0</v>
      </c>
      <c r="Q10" s="101">
        <f>IF(C12&gt;1,0,HLOOKUP($B$1,$U$4:$AB$24,10,FALSE))</f>
        <v>0</v>
      </c>
      <c r="R10" s="43"/>
      <c r="S10" s="102"/>
      <c r="T10" s="120"/>
      <c r="U10" s="116">
        <f>IF(上下水道!$O$4,水道!U32,水道!U54)</f>
        <v>30</v>
      </c>
      <c r="V10" s="121">
        <f>IF(上下水道!$O$4,水道!V32,水道!V54)</f>
        <v>172</v>
      </c>
      <c r="W10" s="116">
        <f>IF(上下水道!$O$4,水道!W32,水道!W54)</f>
        <v>300</v>
      </c>
      <c r="X10" s="121">
        <f>IF(上下水道!$O$4,水道!X32,水道!X54)</f>
        <v>280</v>
      </c>
      <c r="Y10" s="116">
        <f>IF(上下水道!$O$4,水道!Y32,水道!Y54)</f>
        <v>0</v>
      </c>
      <c r="Z10" s="121">
        <f>IF(上下水道!$O$4,水道!Z32,水道!Z54)</f>
        <v>0</v>
      </c>
      <c r="AA10" s="116">
        <f>IF(上下水道!$O$4,水道!AA32,水道!AA54)</f>
        <v>0</v>
      </c>
      <c r="AB10" s="121">
        <f>IF(上下水道!$O$4,水道!AB32,水道!AB54)</f>
        <v>0</v>
      </c>
    </row>
    <row r="11" spans="2:28" ht="11.25" customHeight="1">
      <c r="B11" s="54"/>
      <c r="C11" s="54"/>
      <c r="D11" s="54"/>
      <c r="E11" s="54"/>
      <c r="F11" s="107">
        <f t="shared" si="0"/>
        <v>0</v>
      </c>
      <c r="G11" s="118" t="s">
        <v>96</v>
      </c>
      <c r="H11" s="109">
        <f t="shared" si="1"/>
        <v>0</v>
      </c>
      <c r="I11" s="109">
        <f t="shared" si="3"/>
        <v>0</v>
      </c>
      <c r="J11" s="49"/>
      <c r="K11" s="62"/>
      <c r="L11" s="49"/>
      <c r="M11" s="49"/>
      <c r="N11" s="110">
        <f t="shared" si="2"/>
        <v>0</v>
      </c>
      <c r="O11" s="119" t="s">
        <v>96</v>
      </c>
      <c r="P11" s="101">
        <f>IF(C12&gt;1,0,HLOOKUP($C$1,$U$4:$AB$24,11,FALSE))</f>
        <v>0</v>
      </c>
      <c r="Q11" s="101">
        <f>IF(C12&gt;1,0,HLOOKUP($B$1,$U$4:$AB$24,11,FALSE))</f>
        <v>0</v>
      </c>
      <c r="R11" s="43"/>
      <c r="S11" s="102"/>
      <c r="T11" s="120"/>
      <c r="U11" s="116">
        <f>IF(上下水道!$O$4,水道!U33,水道!U55)</f>
        <v>50</v>
      </c>
      <c r="V11" s="121">
        <f>IF(上下水道!$O$4,水道!V33,水道!V55)</f>
        <v>237</v>
      </c>
      <c r="W11" s="116">
        <f>IF(上下水道!$O$4,水道!W33,水道!W55)</f>
        <v>1000</v>
      </c>
      <c r="X11" s="121">
        <f>IF(上下水道!$O$4,水道!X33,水道!X55)</f>
        <v>337</v>
      </c>
      <c r="Y11" s="116">
        <f>IF(上下水道!$O$4,水道!Y33,水道!Y55)</f>
        <v>0</v>
      </c>
      <c r="Z11" s="121">
        <f>IF(上下水道!$O$4,水道!Z33,水道!Z55)</f>
        <v>0</v>
      </c>
      <c r="AA11" s="116">
        <f>IF(上下水道!$O$4,水道!AA33,水道!AA55)</f>
        <v>0</v>
      </c>
      <c r="AB11" s="121">
        <f>IF(上下水道!$O$4,水道!AB33,水道!AB55)</f>
        <v>0</v>
      </c>
    </row>
    <row r="12" spans="2:28" ht="11.25" customHeight="1">
      <c r="B12" s="54"/>
      <c r="C12" s="122"/>
      <c r="D12" s="54"/>
      <c r="E12" s="54"/>
      <c r="F12" s="107">
        <f t="shared" si="0"/>
        <v>0</v>
      </c>
      <c r="G12" s="108" t="s">
        <v>96</v>
      </c>
      <c r="H12" s="109">
        <f t="shared" si="1"/>
        <v>0</v>
      </c>
      <c r="I12" s="109">
        <f t="shared" si="3"/>
        <v>0</v>
      </c>
      <c r="J12" s="49"/>
      <c r="K12" s="62"/>
      <c r="L12" s="49"/>
      <c r="M12" s="49"/>
      <c r="N12" s="110">
        <f t="shared" si="2"/>
        <v>0</v>
      </c>
      <c r="O12" s="111" t="s">
        <v>96</v>
      </c>
      <c r="P12" s="101">
        <f>IF(C12&gt;1,0,HLOOKUP($C$1,$U$4:$AB$24,12,FALSE))</f>
        <v>0</v>
      </c>
      <c r="Q12" s="101">
        <f>IF(C12&gt;1,0,HLOOKUP($B$1,$U$4:$AB$24,12,FALSE))</f>
        <v>0</v>
      </c>
      <c r="R12" s="43"/>
      <c r="S12" s="102"/>
      <c r="T12" s="120"/>
      <c r="U12" s="116">
        <f>IF(上下水道!$O$4,水道!U34,水道!U56)</f>
        <v>9999999</v>
      </c>
      <c r="V12" s="121">
        <f>IF(上下水道!$O$4,水道!V34,水道!V56)</f>
        <v>294</v>
      </c>
      <c r="W12" s="116">
        <f>IF(上下水道!$O$4,水道!W34,水道!W56)</f>
        <v>10000</v>
      </c>
      <c r="X12" s="121">
        <f>IF(上下水道!$O$4,水道!X34,水道!X56)</f>
        <v>394</v>
      </c>
      <c r="Y12" s="116">
        <f>IF(上下水道!$O$4,水道!Y34,水道!Y56)</f>
        <v>0</v>
      </c>
      <c r="Z12" s="121">
        <f>IF(上下水道!$O$4,水道!Z34,水道!Z56)</f>
        <v>0</v>
      </c>
      <c r="AA12" s="116">
        <f>IF(上下水道!$O$4,水道!AA34,水道!AA56)</f>
        <v>0</v>
      </c>
      <c r="AB12" s="121">
        <f>IF(上下水道!$O$4,水道!AB34,水道!AB56)</f>
        <v>0</v>
      </c>
    </row>
    <row r="13" spans="2:28" ht="11.25" customHeight="1">
      <c r="B13" s="54"/>
      <c r="C13" s="54"/>
      <c r="D13" s="54"/>
      <c r="E13" s="54"/>
      <c r="F13" s="107">
        <f t="shared" si="0"/>
        <v>0</v>
      </c>
      <c r="G13" s="108" t="s">
        <v>96</v>
      </c>
      <c r="H13" s="109">
        <f t="shared" si="1"/>
        <v>0</v>
      </c>
      <c r="I13" s="109">
        <f t="shared" si="3"/>
        <v>0</v>
      </c>
      <c r="J13" s="49"/>
      <c r="K13" s="62"/>
      <c r="L13" s="49"/>
      <c r="M13" s="49"/>
      <c r="N13" s="110">
        <f t="shared" si="2"/>
        <v>0</v>
      </c>
      <c r="O13" s="111" t="s">
        <v>96</v>
      </c>
      <c r="P13" s="101">
        <f>IF(C12&gt;1,0,HLOOKUP($C$1,$U$4:$AB$24,13,FALSE))</f>
        <v>0</v>
      </c>
      <c r="Q13" s="101">
        <f>IF(C12&gt;1,0,HLOOKUP($B$1,$U$4:$AB$24,13,FALSE))</f>
        <v>0</v>
      </c>
      <c r="R13" s="43"/>
      <c r="S13" s="102"/>
      <c r="T13" s="120"/>
      <c r="U13" s="116">
        <f>IF(上下水道!$O$4,水道!U35,水道!U57)</f>
        <v>0</v>
      </c>
      <c r="V13" s="121">
        <f>IF(上下水道!$O$4,水道!V35,水道!V57)</f>
        <v>0</v>
      </c>
      <c r="W13" s="116">
        <f>IF(上下水道!$O$4,水道!W35,水道!W57)</f>
        <v>9999999</v>
      </c>
      <c r="X13" s="121">
        <f>IF(上下水道!$O$4,水道!X35,水道!X57)</f>
        <v>436</v>
      </c>
      <c r="Y13" s="116">
        <f>IF(上下水道!$O$4,水道!Y35,水道!Y57)</f>
        <v>0</v>
      </c>
      <c r="Z13" s="121">
        <f>IF(上下水道!$O$4,水道!Z35,水道!Z57)</f>
        <v>0</v>
      </c>
      <c r="AA13" s="116">
        <f>IF(上下水道!$O$4,水道!AA35,水道!AA57)</f>
        <v>0</v>
      </c>
      <c r="AB13" s="121">
        <f>IF(上下水道!$O$4,水道!AB35,水道!AB57)</f>
        <v>0</v>
      </c>
    </row>
    <row r="14" spans="2:28" ht="11.25" customHeight="1">
      <c r="B14" s="54"/>
      <c r="C14" s="123" t="s">
        <v>102</v>
      </c>
      <c r="D14" s="124">
        <f>上下水道!P17</f>
        <v>0.1</v>
      </c>
      <c r="E14" s="54"/>
      <c r="F14" s="107">
        <f t="shared" si="0"/>
        <v>0</v>
      </c>
      <c r="G14" s="108" t="s">
        <v>96</v>
      </c>
      <c r="H14" s="109">
        <f t="shared" si="1"/>
        <v>0</v>
      </c>
      <c r="I14" s="109">
        <f t="shared" si="3"/>
        <v>0</v>
      </c>
      <c r="J14" s="49"/>
      <c r="K14" s="49"/>
      <c r="L14" s="49"/>
      <c r="M14" s="49"/>
      <c r="N14" s="110">
        <f t="shared" si="2"/>
        <v>0</v>
      </c>
      <c r="O14" s="111" t="s">
        <v>96</v>
      </c>
      <c r="P14" s="101">
        <f>IF(C12&gt;1,0,HLOOKUP($C$1,$U$4:$AB$24,14,FALSE))</f>
        <v>0</v>
      </c>
      <c r="Q14" s="101">
        <f>IF(C12&gt;1,0,HLOOKUP($B$1,$U$4:$AB$24,14,FALSE))</f>
        <v>0</v>
      </c>
      <c r="R14" s="43"/>
      <c r="S14" s="102"/>
      <c r="T14" s="120"/>
      <c r="U14" s="116">
        <f>IF(上下水道!$O$4,水道!U36,水道!U58)</f>
        <v>0</v>
      </c>
      <c r="V14" s="121">
        <f>IF(上下水道!$O$4,水道!V36,水道!V58)</f>
        <v>0</v>
      </c>
      <c r="W14" s="116">
        <f>IF(上下水道!$O$4,水道!W36,水道!W58)</f>
        <v>0</v>
      </c>
      <c r="X14" s="121">
        <f>IF(上下水道!$O$4,水道!X36,水道!X58)</f>
        <v>0</v>
      </c>
      <c r="Y14" s="116">
        <f>IF(上下水道!$O$4,水道!Y36,水道!Y58)</f>
        <v>0</v>
      </c>
      <c r="Z14" s="121">
        <f>IF(上下水道!$O$4,水道!Z36,水道!Z58)</f>
        <v>0</v>
      </c>
      <c r="AA14" s="116">
        <f>IF(上下水道!$O$4,水道!AA36,水道!AA58)</f>
        <v>0</v>
      </c>
      <c r="AB14" s="121">
        <f>IF(上下水道!$O$4,水道!AB36,水道!AB58)</f>
        <v>0</v>
      </c>
    </row>
    <row r="15" spans="2:28" ht="11.25" customHeight="1">
      <c r="B15" s="54"/>
      <c r="C15" s="54"/>
      <c r="D15" s="54"/>
      <c r="E15" s="54"/>
      <c r="F15" s="107">
        <f t="shared" si="0"/>
        <v>0</v>
      </c>
      <c r="G15" s="108" t="s">
        <v>96</v>
      </c>
      <c r="H15" s="109">
        <f t="shared" si="1"/>
        <v>0</v>
      </c>
      <c r="I15" s="109">
        <f t="shared" si="3"/>
        <v>0</v>
      </c>
      <c r="J15" s="49"/>
      <c r="K15" s="49"/>
      <c r="L15" s="49"/>
      <c r="M15" s="49"/>
      <c r="N15" s="110">
        <f t="shared" si="2"/>
        <v>0</v>
      </c>
      <c r="O15" s="111" t="s">
        <v>96</v>
      </c>
      <c r="P15" s="101">
        <f>IF(C12&gt;1,0,HLOOKUP($C$1,$U$4:$AB$24,15,FALSE))</f>
        <v>0</v>
      </c>
      <c r="Q15" s="101">
        <f>IF(C12&gt;1,0,HLOOKUP($B$1,$U$4:$AB$24,15,FALSE))</f>
        <v>0</v>
      </c>
      <c r="R15" s="43"/>
      <c r="S15" s="102"/>
      <c r="T15" s="120"/>
      <c r="U15" s="125">
        <f>IF(上下水道!$O$4,水道!U37,水道!U59)</f>
        <v>0</v>
      </c>
      <c r="V15" s="126">
        <f>IF(上下水道!$O$4,水道!V37,水道!V59)</f>
        <v>0</v>
      </c>
      <c r="W15" s="125">
        <f>IF(上下水道!$O$4,水道!W37,水道!W59)</f>
        <v>0</v>
      </c>
      <c r="X15" s="126">
        <f>IF(上下水道!$O$4,水道!X37,水道!X59)</f>
        <v>0</v>
      </c>
      <c r="Y15" s="125">
        <f>IF(上下水道!$O$4,水道!Y37,水道!Y59)</f>
        <v>0</v>
      </c>
      <c r="Z15" s="126">
        <f>IF(上下水道!$O$4,水道!Z37,水道!Z59)</f>
        <v>0</v>
      </c>
      <c r="AA15" s="125">
        <f>IF(上下水道!$O$4,水道!AA37,水道!AA59)</f>
        <v>0</v>
      </c>
      <c r="AB15" s="126">
        <f>IF(上下水道!$O$4,水道!AB37,水道!AB59)</f>
        <v>0</v>
      </c>
    </row>
    <row r="16" spans="2:28" ht="11.25" customHeight="1">
      <c r="B16" s="54"/>
      <c r="C16" s="54"/>
      <c r="D16" s="54"/>
      <c r="E16" s="54"/>
      <c r="F16" s="107">
        <f t="shared" si="0"/>
        <v>0</v>
      </c>
      <c r="G16" s="108" t="s">
        <v>96</v>
      </c>
      <c r="H16" s="109">
        <f t="shared" si="1"/>
        <v>0</v>
      </c>
      <c r="I16" s="109">
        <f t="shared" si="3"/>
        <v>0</v>
      </c>
      <c r="J16" s="49"/>
      <c r="K16" s="49"/>
      <c r="L16" s="49"/>
      <c r="M16" s="49"/>
      <c r="N16" s="110">
        <f t="shared" si="2"/>
        <v>0</v>
      </c>
      <c r="O16" s="111" t="s">
        <v>96</v>
      </c>
      <c r="P16" s="101">
        <f>IF(C12&gt;1,0,HLOOKUP($C$1,$U$4:$AB$24,16,FALSE))</f>
        <v>0</v>
      </c>
      <c r="Q16" s="101">
        <f>IF(C12&gt;1,0,HLOOKUP($B$1,$U$4:$AB$24,16,FALSE))</f>
        <v>0</v>
      </c>
      <c r="R16" s="43"/>
      <c r="S16" s="102"/>
      <c r="T16" s="120"/>
      <c r="U16" s="125">
        <f>IF(上下水道!$O$4,水道!U38,水道!U60)</f>
        <v>0</v>
      </c>
      <c r="V16" s="126">
        <f>IF(上下水道!$O$4,水道!V38,水道!V60)</f>
        <v>0</v>
      </c>
      <c r="W16" s="125">
        <f>IF(上下水道!$O$4,水道!W38,水道!W60)</f>
        <v>0</v>
      </c>
      <c r="X16" s="126">
        <f>IF(上下水道!$O$4,水道!X38,水道!X60)</f>
        <v>0</v>
      </c>
      <c r="Y16" s="125">
        <f>IF(上下水道!$O$4,水道!Y38,水道!Y60)</f>
        <v>0</v>
      </c>
      <c r="Z16" s="126">
        <f>IF(上下水道!$O$4,水道!Z38,水道!Z60)</f>
        <v>0</v>
      </c>
      <c r="AA16" s="125">
        <f>IF(上下水道!$O$4,水道!AA38,水道!AA60)</f>
        <v>0</v>
      </c>
      <c r="AB16" s="126">
        <f>IF(上下水道!$O$4,水道!AB38,水道!AB60)</f>
        <v>0</v>
      </c>
    </row>
    <row r="17" spans="2:28" ht="11.25" customHeight="1">
      <c r="B17" s="54"/>
      <c r="C17" s="54"/>
      <c r="D17" s="54"/>
      <c r="E17" s="54"/>
      <c r="F17" s="107">
        <f t="shared" si="0"/>
        <v>0</v>
      </c>
      <c r="G17" s="108" t="s">
        <v>96</v>
      </c>
      <c r="H17" s="109">
        <f t="shared" si="1"/>
        <v>0</v>
      </c>
      <c r="I17" s="109">
        <f t="shared" si="3"/>
        <v>0</v>
      </c>
      <c r="J17" s="49"/>
      <c r="K17" s="49"/>
      <c r="L17" s="49"/>
      <c r="M17" s="49"/>
      <c r="N17" s="110">
        <f t="shared" si="2"/>
        <v>0</v>
      </c>
      <c r="O17" s="111" t="s">
        <v>96</v>
      </c>
      <c r="P17" s="101">
        <f>IF(C12&gt;1,0,HLOOKUP($C$1,$U$4:$AB$24,17,FALSE))</f>
        <v>0</v>
      </c>
      <c r="Q17" s="101">
        <f>IF(C12&gt;1,0,HLOOKUP($B$1,$U$4:$AB$24,17,FALSE))</f>
        <v>0</v>
      </c>
      <c r="R17" s="43"/>
      <c r="S17" s="102"/>
      <c r="T17" s="120"/>
      <c r="U17" s="125">
        <f>IF(上下水道!$O$4,水道!U39,水道!U61)</f>
        <v>0</v>
      </c>
      <c r="V17" s="126">
        <f>IF(上下水道!$O$4,水道!V39,水道!V61)</f>
        <v>0</v>
      </c>
      <c r="W17" s="125">
        <f>IF(上下水道!$O$4,水道!W39,水道!W61)</f>
        <v>0</v>
      </c>
      <c r="X17" s="126">
        <f>IF(上下水道!$O$4,水道!X39,水道!X61)</f>
        <v>0</v>
      </c>
      <c r="Y17" s="125">
        <f>IF(上下水道!$O$4,水道!Y39,水道!Y61)</f>
        <v>0</v>
      </c>
      <c r="Z17" s="126">
        <f>IF(上下水道!$O$4,水道!Z39,水道!Z61)</f>
        <v>0</v>
      </c>
      <c r="AA17" s="125">
        <f>IF(上下水道!$O$4,水道!AA39,水道!AA61)</f>
        <v>0</v>
      </c>
      <c r="AB17" s="126">
        <f>IF(上下水道!$O$4,水道!AB39,水道!AB61)</f>
        <v>0</v>
      </c>
    </row>
    <row r="18" spans="2:28" ht="11.25" customHeight="1">
      <c r="B18" s="54"/>
      <c r="C18" s="54"/>
      <c r="D18" s="54"/>
      <c r="E18" s="54"/>
      <c r="F18" s="107">
        <f t="shared" si="0"/>
        <v>0</v>
      </c>
      <c r="G18" s="108" t="s">
        <v>96</v>
      </c>
      <c r="H18" s="109">
        <f t="shared" si="1"/>
        <v>0</v>
      </c>
      <c r="I18" s="109">
        <f t="shared" si="3"/>
        <v>0</v>
      </c>
      <c r="J18" s="49"/>
      <c r="K18" s="49"/>
      <c r="L18" s="49"/>
      <c r="M18" s="49"/>
      <c r="N18" s="110">
        <f t="shared" si="2"/>
        <v>0</v>
      </c>
      <c r="O18" s="111" t="s">
        <v>96</v>
      </c>
      <c r="P18" s="101">
        <f>IF(C12&gt;1,0,HLOOKUP($C$1,$U$4:$AB$24,18,FALSE))</f>
        <v>0</v>
      </c>
      <c r="Q18" s="101">
        <f>IF(C12&gt;1,0,HLOOKUP($B$1,$U$4:$AB$24,18,FALSE))</f>
        <v>0</v>
      </c>
      <c r="R18" s="43"/>
      <c r="S18" s="102"/>
      <c r="T18" s="120"/>
      <c r="U18" s="125">
        <f>IF(上下水道!$O$4,水道!U40,水道!U62)</f>
        <v>0</v>
      </c>
      <c r="V18" s="126">
        <f>IF(上下水道!$O$4,水道!V40,水道!V62)</f>
        <v>0</v>
      </c>
      <c r="W18" s="125">
        <f>IF(上下水道!$O$4,水道!W40,水道!W62)</f>
        <v>0</v>
      </c>
      <c r="X18" s="126">
        <f>IF(上下水道!$O$4,水道!X40,水道!X62)</f>
        <v>0</v>
      </c>
      <c r="Y18" s="125">
        <f>IF(上下水道!$O$4,水道!Y40,水道!Y62)</f>
        <v>0</v>
      </c>
      <c r="Z18" s="126">
        <f>IF(上下水道!$O$4,水道!Z40,水道!Z62)</f>
        <v>0</v>
      </c>
      <c r="AA18" s="125">
        <f>IF(上下水道!$O$4,水道!AA40,水道!AA62)</f>
        <v>0</v>
      </c>
      <c r="AB18" s="126">
        <f>IF(上下水道!$O$4,水道!AB40,水道!AB62)</f>
        <v>0</v>
      </c>
    </row>
    <row r="19" spans="2:28" ht="11.25" customHeight="1" thickBot="1">
      <c r="B19" s="54"/>
      <c r="C19" s="54"/>
      <c r="D19" s="54"/>
      <c r="E19" s="54"/>
      <c r="F19" s="127">
        <f t="shared" si="0"/>
        <v>0</v>
      </c>
      <c r="G19" s="128" t="s">
        <v>96</v>
      </c>
      <c r="H19" s="129">
        <f t="shared" si="1"/>
        <v>0</v>
      </c>
      <c r="I19" s="129">
        <f t="shared" si="3"/>
        <v>0</v>
      </c>
      <c r="J19" s="49"/>
      <c r="K19" s="49"/>
      <c r="L19" s="49"/>
      <c r="M19" s="49"/>
      <c r="N19" s="110">
        <f t="shared" si="2"/>
        <v>0</v>
      </c>
      <c r="O19" s="111" t="s">
        <v>96</v>
      </c>
      <c r="P19" s="101">
        <f>IF(C12&gt;1,0,HLOOKUP($C$1,$U$4:$AB$24,19,FALSE))</f>
        <v>0</v>
      </c>
      <c r="Q19" s="101">
        <f>IF(C12&gt;1,0,HLOOKUP($B$1,$U$4:$AB$24,19,FALSE))</f>
        <v>0</v>
      </c>
      <c r="R19" s="43"/>
      <c r="S19" s="102"/>
      <c r="T19" s="120"/>
      <c r="U19" s="125">
        <f>IF(上下水道!$O$4,水道!U41,水道!U63)</f>
        <v>0</v>
      </c>
      <c r="V19" s="126">
        <f>IF(上下水道!$O$4,水道!V41,水道!V63)</f>
        <v>0</v>
      </c>
      <c r="W19" s="125">
        <f>IF(上下水道!$O$4,水道!W41,水道!W63)</f>
        <v>0</v>
      </c>
      <c r="X19" s="126">
        <f>IF(上下水道!$O$4,水道!X41,水道!X63)</f>
        <v>0</v>
      </c>
      <c r="Y19" s="125">
        <f>IF(上下水道!$O$4,水道!Y41,水道!Y63)</f>
        <v>0</v>
      </c>
      <c r="Z19" s="126">
        <f>IF(上下水道!$O$4,水道!Z41,水道!Z63)</f>
        <v>0</v>
      </c>
      <c r="AA19" s="125">
        <f>IF(上下水道!$O$4,水道!AA41,水道!AA63)</f>
        <v>0</v>
      </c>
      <c r="AB19" s="126">
        <f>IF(上下水道!$O$4,水道!AB41,水道!AB63)</f>
        <v>0</v>
      </c>
    </row>
    <row r="20" spans="2:28" ht="11.25" customHeight="1" thickTop="1">
      <c r="B20" s="54"/>
      <c r="C20" s="54"/>
      <c r="D20" s="54"/>
      <c r="E20" s="54"/>
      <c r="F20" s="130" t="str">
        <f>HLOOKUP($C$1,$U$4:$AB$24,21,FALSE)</f>
        <v>手入力↓</v>
      </c>
      <c r="G20" s="100">
        <f>HLOOKUP($B$1,$U$4:$AB$24,21,FALSE)</f>
        <v>0</v>
      </c>
      <c r="H20" s="130" t="e">
        <f>HLOOKUP($C$1,$U$4:$AB$24,23,FALSE)</f>
        <v>#REF!</v>
      </c>
      <c r="I20" s="100" t="e">
        <f>HLOOKUP($B$1,$U$4:$AB$24,23,FALSE)</f>
        <v>#REF!</v>
      </c>
      <c r="J20" s="49"/>
      <c r="K20" s="49"/>
      <c r="L20" s="49"/>
      <c r="M20" s="49"/>
      <c r="N20" s="206" t="s">
        <v>103</v>
      </c>
      <c r="O20" s="207"/>
      <c r="P20" s="200">
        <f>HLOOKUP($B$1,$U$4:$AC$26,2,FALSE)</f>
        <v>38808</v>
      </c>
      <c r="Q20" s="201"/>
      <c r="R20" s="43"/>
      <c r="S20" s="102"/>
      <c r="T20" s="120"/>
      <c r="U20" s="125">
        <f>IF(上下水道!$O$4,水道!U42,水道!U64)</f>
        <v>0</v>
      </c>
      <c r="V20" s="126">
        <f>IF(上下水道!$O$4,水道!V42,水道!V64)</f>
        <v>0</v>
      </c>
      <c r="W20" s="125">
        <f>IF(上下水道!$O$4,水道!W42,水道!W64)</f>
        <v>0</v>
      </c>
      <c r="X20" s="126">
        <f>IF(上下水道!$O$4,水道!X42,水道!X64)</f>
        <v>0</v>
      </c>
      <c r="Y20" s="125">
        <f>IF(上下水道!$O$4,水道!Y42,水道!Y64)</f>
        <v>0</v>
      </c>
      <c r="Z20" s="126">
        <f>IF(上下水道!$O$4,水道!Z42,水道!Z64)</f>
        <v>0</v>
      </c>
      <c r="AA20" s="125">
        <f>IF(上下水道!$O$4,水道!AA42,水道!AA64)</f>
        <v>0</v>
      </c>
      <c r="AB20" s="126">
        <f>IF(上下水道!$O$4,水道!AB42,水道!AB64)</f>
        <v>0</v>
      </c>
    </row>
    <row r="21" spans="2:28" ht="11.25" customHeight="1">
      <c r="D21" s="54"/>
      <c r="E21" s="54"/>
      <c r="F21" s="131" t="e">
        <f>HLOOKUP($C$1,$U$4:$AB$24,22,FALSE)</f>
        <v>#REF!</v>
      </c>
      <c r="G21" s="109" t="e">
        <f>HLOOKUP($B$1,$U$4:$AB$24,22,FALSE)</f>
        <v>#REF!</v>
      </c>
      <c r="H21" s="132"/>
      <c r="I21" s="132"/>
      <c r="J21" s="49"/>
      <c r="K21" s="49"/>
      <c r="L21" s="49"/>
      <c r="M21" s="49"/>
      <c r="N21" s="49"/>
      <c r="O21" s="49"/>
      <c r="P21" s="200">
        <f>HLOOKUP($B$1,$U$4:$AC$26,3,FALSE)</f>
        <v>99999999</v>
      </c>
      <c r="Q21" s="201"/>
      <c r="R21" s="43"/>
      <c r="S21" s="102"/>
      <c r="T21" s="120"/>
      <c r="U21" s="125">
        <f>IF(上下水道!$O$4,水道!U43,水道!U65)</f>
        <v>0</v>
      </c>
      <c r="V21" s="126">
        <f>IF(上下水道!$O$4,水道!V43,水道!V65)</f>
        <v>0</v>
      </c>
      <c r="W21" s="125">
        <f>IF(上下水道!$O$4,水道!W43,水道!W65)</f>
        <v>0</v>
      </c>
      <c r="X21" s="126">
        <f>IF(上下水道!$O$4,水道!X43,水道!X65)</f>
        <v>0</v>
      </c>
      <c r="Y21" s="125">
        <f>IF(上下水道!$O$4,水道!Y43,水道!Y65)</f>
        <v>0</v>
      </c>
      <c r="Z21" s="126">
        <f>IF(上下水道!$O$4,水道!Z43,水道!Z65)</f>
        <v>0</v>
      </c>
      <c r="AA21" s="125">
        <f>IF(上下水道!$O$4,水道!AA43,水道!AA65)</f>
        <v>0</v>
      </c>
      <c r="AB21" s="126">
        <f>IF(上下水道!$O$4,水道!AB43,水道!AB65)</f>
        <v>0</v>
      </c>
    </row>
    <row r="22" spans="2:28" ht="11.25" customHeight="1">
      <c r="B22" s="132"/>
      <c r="C22" s="132"/>
      <c r="D22" s="132"/>
      <c r="E22" s="132"/>
      <c r="F22" s="133"/>
      <c r="G22" s="134"/>
      <c r="H22" s="134"/>
      <c r="I22" s="172"/>
      <c r="J22" s="62"/>
      <c r="K22" s="62"/>
      <c r="L22" s="62"/>
      <c r="M22" s="62"/>
      <c r="N22" s="49"/>
      <c r="O22" s="49"/>
      <c r="P22" s="200" t="str">
        <f>IF(P21=99999999,TEXT(P20,"ge.m.d")&amp;" 開始",TEXT(P21,"ge.m.d")&amp;" 終了")</f>
        <v>H18.4.1 開始</v>
      </c>
      <c r="Q22" s="201"/>
      <c r="R22" s="43"/>
      <c r="S22" s="102"/>
      <c r="T22" s="120"/>
      <c r="U22" s="125">
        <f>IF(上下水道!$O$4,水道!U44,水道!U66)</f>
        <v>0</v>
      </c>
      <c r="V22" s="126">
        <f>IF(上下水道!$O$4,水道!V44,水道!V66)</f>
        <v>0</v>
      </c>
      <c r="W22" s="125">
        <f>IF(上下水道!$O$4,水道!W44,水道!W66)</f>
        <v>0</v>
      </c>
      <c r="X22" s="126">
        <f>IF(上下水道!$O$4,水道!X44,水道!X66)</f>
        <v>0</v>
      </c>
      <c r="Y22" s="125">
        <f>IF(上下水道!$O$4,水道!Y44,水道!Y66)</f>
        <v>0</v>
      </c>
      <c r="Z22" s="126">
        <f>IF(上下水道!$O$4,水道!Z44,水道!Z66)</f>
        <v>0</v>
      </c>
      <c r="AA22" s="125">
        <f>IF(上下水道!$O$4,水道!AA44,水道!AA66)</f>
        <v>0</v>
      </c>
      <c r="AB22" s="126">
        <f>IF(上下水道!$O$4,水道!AB44,水道!AB66)</f>
        <v>0</v>
      </c>
    </row>
    <row r="23" spans="2:28" ht="11.25" customHeight="1" thickBot="1">
      <c r="B23" s="135" t="s">
        <v>104</v>
      </c>
      <c r="C23" s="93" t="s">
        <v>105</v>
      </c>
      <c r="D23" s="93" t="s">
        <v>106</v>
      </c>
      <c r="E23" s="136" t="s">
        <v>107</v>
      </c>
      <c r="F23" s="53"/>
      <c r="G23" s="53"/>
      <c r="H23" s="53"/>
      <c r="I23" s="53"/>
      <c r="J23" s="42"/>
      <c r="K23" s="42"/>
      <c r="L23" s="42"/>
      <c r="M23" s="62"/>
      <c r="N23" s="49"/>
      <c r="O23" s="49"/>
      <c r="P23" s="49"/>
      <c r="Q23" s="49"/>
      <c r="R23" s="43"/>
      <c r="S23" s="137"/>
      <c r="T23" s="138"/>
      <c r="U23" s="139">
        <f>IF(上下水道!$O$4,水道!U45,水道!U67)</f>
        <v>0</v>
      </c>
      <c r="V23" s="140">
        <f>IF(上下水道!$O$4,水道!V45,水道!V67)</f>
        <v>0</v>
      </c>
      <c r="W23" s="139">
        <f>IF(上下水道!$O$4,水道!W45,水道!W67)</f>
        <v>0</v>
      </c>
      <c r="X23" s="140">
        <f>IF(上下水道!$O$4,水道!X45,水道!X67)</f>
        <v>0</v>
      </c>
      <c r="Y23" s="139">
        <f>IF(上下水道!$O$4,水道!Y45,水道!Y67)</f>
        <v>0</v>
      </c>
      <c r="Z23" s="140">
        <f>IF(上下水道!$O$4,水道!Z45,水道!Z67)</f>
        <v>0</v>
      </c>
      <c r="AA23" s="139">
        <f>IF(上下水道!$O$4,水道!AA45,水道!AA67)</f>
        <v>0</v>
      </c>
      <c r="AB23" s="140">
        <f>IF(上下水道!$O$4,水道!AB45,水道!AB67)</f>
        <v>0</v>
      </c>
    </row>
    <row r="24" spans="2:28" ht="16.5" customHeight="1" thickTop="1" thickBot="1">
      <c r="B24" s="141">
        <f>上下水道!$E$8</f>
        <v>40</v>
      </c>
      <c r="C24" s="142">
        <f t="shared" ref="C24" si="4">IF(AND($B$1="030",$C$12=2),(K24/103)*100,K24)</f>
        <v>4562</v>
      </c>
      <c r="D24" s="142">
        <f>INT(C24*$D$14)</f>
        <v>456</v>
      </c>
      <c r="E24" s="142">
        <f>SUM(C24:D24)</f>
        <v>5018</v>
      </c>
      <c r="F24" s="53"/>
      <c r="G24" s="53"/>
      <c r="H24" s="53"/>
      <c r="I24" s="53"/>
      <c r="J24" s="42"/>
      <c r="K24" s="165">
        <f>$I$4+IF((B24-$H$4)&lt;0,0,IF(B24&gt;$H$5,$H$5-$H$4,B24-$H$4))*$I$5+IF((B24-$H$5)&lt;0,0,IF(B24&gt;$H$6,$H$6-$H$5,B24-$H$5))*$I$6+IF((B24-$H$6)&lt;0,0,IF(B24&gt;$H$7,$H$7-$H$6,B24-$H$6))*$I$7+IF((B24-$H$7)&lt;0,0,IF(B24&gt;$H$8,$H$8-$H$7,B24-$H$7))*$I$8+IF((B24-$H$8)&lt;0,0,IF(B24&gt;$H$9,$H$9-$H$8,B24-$H$8))*$I$9+IF((B24-$H$9)&lt;0,0,IF(B24&gt;$H$10,$H$10-$H$9,B24-$H$9))*$I$10+IF((B24-$H$10)&lt;0,0,IF(B24&gt;$H$11,$H$11-$H$10,B24-$H$10))*$I$11+IF((B24-$H$11)&lt;0,0,IF(B24&gt;$H$12,$H$12-$H$11,B24-$H$11))*$I$12+IF((B24-$H$12)&lt;0,0,IF(B24&gt;$H$13,$H$13-$H$12,B24-$H$12))*$I$13+IF((B24-$H$13)&lt;0,0,IF(B24&gt;$H$14,$H$14-$H$13,B24-$H$13))*$I$14+IF((B24-$H$14)&lt;0,0,IF(B24&gt;$H$15,$H$15-$H$14,B24-$H$14))*$I$15+IF((B24-$H$15)&lt;0,0,IF(B24&gt;$H$16,$H$16-$H$15,B24-$H$15))*$I$16+IF((B24-$H$16)&lt;0,0,IF(B24&gt;$H$17,$H$17-$H$16,B24-$H$16))*$I$17+IF((B24-$H$17)&lt;0,0,IF(B24&gt;$H$18,$H$18-$H$17,B24-$H$17))*$I$18+IF((B24-$H$18)&lt;0,0,IF(B24&gt;$H$19,$H$19-$H$18,B24-$H$18))*$I$19</f>
        <v>4562</v>
      </c>
      <c r="L24" s="42">
        <f t="shared" ref="L24" si="5">$I$4+IF((F24-$H$4)&lt;0,0,IF(F24&gt;$H$5,$H$5-$H$4,F24-$H$4))*$I$5+IF((F24-$H$5)&lt;0,0,IF(F24&gt;$H$6,$H$6-$H$5,F24-$H$5))*$I$6+IF((F24-$H$6)&lt;0,0,IF(F24&gt;$H$7,$H$7-$H$6,F24-$H$6))*$I$7+IF((F24-$H$7)&lt;0,0,IF(F24&gt;$H$8,$H$8-$H$7,F24-$H$7))*$I$8+IF((F24-$H$8)&lt;0,0,IF(F24&gt;$H$9,$H$9-$H$8,F24-$H$8))*$I$9+IF((F24-$H$9)&lt;0,0,IF(F24&gt;$H$10,$H$10-$H$9,F24-$H$9))*$I$10+IF((F24-$H$10)&lt;0,0,IF(F24&gt;$H$11,$H$11-$H$10,F24-$H$10))*$I$11+IF((F24-$H$11)&lt;0,0,IF(F24&gt;$H$12,$H$12-$H$11,F24-$H$11))*$I$12+IF((F24-$H$12)&lt;0,0,IF(F24&gt;$H$13,$H$13-$H$12,F24-$H$12))*$I$13+IF((F24-$H$13)&lt;0,0,IF(F24&gt;$H$14,$H$14-$H$13,F24-$H$13))*$I$14+IF((F24-$H$14)&lt;0,0,IF(F24&gt;$H$15,$H$15-$H$14,F24-$H$14))*$I$15+IF((F24-$H$15)&lt;0,0,IF(F24&gt;$H$16,$H$16-$H$15,F24-$H$15))*$I$16+IF((F24-$H$16)&lt;0,0,IF(F24&gt;$H$17,$H$17-$H$16,F24-$H$16))*$I$17+IF((F24-$H$17)&lt;0,0,IF(F24&gt;$H$18,$H$18-$H$17,F24-$H$17))*$I$18+IF((F24-$H$18)&lt;0,0,IF(F24&gt;$H$19,$H$19-$H$18,F24-$H$18))*$I$19</f>
        <v>1420</v>
      </c>
      <c r="M24" s="62"/>
      <c r="N24" s="49"/>
      <c r="O24" s="49"/>
      <c r="P24" s="49"/>
      <c r="Q24" s="49"/>
      <c r="R24" s="43"/>
      <c r="S24" s="143"/>
      <c r="T24" s="143"/>
      <c r="U24" s="144" t="s">
        <v>108</v>
      </c>
      <c r="V24" s="143"/>
      <c r="W24" s="143"/>
      <c r="X24" s="143"/>
      <c r="Y24" s="143"/>
      <c r="Z24" s="143"/>
      <c r="AA24" s="143"/>
      <c r="AB24" s="143"/>
    </row>
    <row r="25" spans="2:28" ht="11.25" customHeight="1" thickBot="1">
      <c r="B25" s="53"/>
      <c r="C25" s="159"/>
      <c r="D25" s="53"/>
      <c r="E25" s="53"/>
      <c r="F25" s="53"/>
      <c r="G25" s="53"/>
      <c r="H25" s="53"/>
      <c r="I25" s="53"/>
      <c r="M25" s="42"/>
      <c r="N25" s="43"/>
      <c r="O25" s="43"/>
      <c r="P25" s="43"/>
      <c r="Q25" s="43"/>
      <c r="R25" s="43"/>
      <c r="S25" s="95" t="s">
        <v>88</v>
      </c>
      <c r="T25" s="96"/>
      <c r="U25" s="97" t="s">
        <v>89</v>
      </c>
      <c r="V25" s="98"/>
      <c r="W25" s="98"/>
      <c r="X25" s="98"/>
      <c r="Y25" s="98"/>
      <c r="Z25" s="98"/>
      <c r="AA25" s="98"/>
      <c r="AB25" s="99"/>
    </row>
    <row r="26" spans="2:28" ht="11.25" customHeight="1">
      <c r="B26" s="53"/>
      <c r="C26" s="159"/>
      <c r="D26" s="53"/>
      <c r="F26" s="53"/>
      <c r="G26" s="53"/>
      <c r="H26" s="53"/>
      <c r="I26" s="53"/>
      <c r="M26" s="42"/>
      <c r="N26" s="43"/>
      <c r="O26" s="43"/>
      <c r="P26" s="43"/>
      <c r="Q26" s="43"/>
      <c r="R26" s="43"/>
      <c r="S26" s="102" t="s">
        <v>91</v>
      </c>
      <c r="T26" s="103" t="str">
        <f>V26</f>
        <v>11</v>
      </c>
      <c r="U26" s="104" t="str">
        <f>S26</f>
        <v>家事用</v>
      </c>
      <c r="V26" s="105" t="s">
        <v>92</v>
      </c>
      <c r="W26" s="106" t="str">
        <f>S27</f>
        <v>業務用</v>
      </c>
      <c r="X26" s="105" t="s">
        <v>93</v>
      </c>
      <c r="Y26" s="106" t="str">
        <f>S28</f>
        <v>浴場用</v>
      </c>
      <c r="Z26" s="105" t="s">
        <v>94</v>
      </c>
      <c r="AA26" s="106" t="str">
        <f>S29</f>
        <v>一時用</v>
      </c>
      <c r="AB26" s="105" t="s">
        <v>95</v>
      </c>
    </row>
    <row r="27" spans="2:28" ht="11.25" customHeight="1">
      <c r="B27" s="53"/>
      <c r="C27" s="159"/>
      <c r="D27" s="53"/>
      <c r="E27" s="53"/>
      <c r="F27" s="53"/>
      <c r="G27" s="53"/>
      <c r="H27" s="53"/>
      <c r="I27" s="53"/>
      <c r="J27" s="160"/>
      <c r="K27" s="160"/>
      <c r="L27" s="160"/>
      <c r="M27" s="42"/>
      <c r="N27" s="43"/>
      <c r="O27" s="43"/>
      <c r="P27" s="43"/>
      <c r="Q27" s="43"/>
      <c r="R27" s="43"/>
      <c r="S27" s="102" t="s">
        <v>97</v>
      </c>
      <c r="T27" s="103" t="str">
        <f>X26</f>
        <v>62</v>
      </c>
      <c r="U27" s="145" t="s">
        <v>98</v>
      </c>
      <c r="V27" s="146">
        <v>38808</v>
      </c>
      <c r="W27" s="145" t="s">
        <v>98</v>
      </c>
      <c r="X27" s="146">
        <v>38808</v>
      </c>
      <c r="Y27" s="145" t="s">
        <v>98</v>
      </c>
      <c r="Z27" s="146">
        <v>38808</v>
      </c>
      <c r="AA27" s="145" t="s">
        <v>98</v>
      </c>
      <c r="AB27" s="146">
        <v>38443</v>
      </c>
    </row>
    <row r="28" spans="2:28" ht="11.25" customHeight="1">
      <c r="B28" s="53"/>
      <c r="C28" s="159"/>
      <c r="D28" s="53"/>
      <c r="E28" s="53"/>
      <c r="F28" s="53"/>
      <c r="G28" s="53"/>
      <c r="H28" s="53"/>
      <c r="I28" s="53"/>
      <c r="J28" s="160"/>
      <c r="K28" s="160"/>
      <c r="L28" s="160"/>
      <c r="M28" s="42"/>
      <c r="N28" s="43"/>
      <c r="O28" s="43"/>
      <c r="P28" s="43"/>
      <c r="Q28" s="43"/>
      <c r="R28" s="43"/>
      <c r="S28" s="102" t="s">
        <v>99</v>
      </c>
      <c r="T28" s="103" t="str">
        <f>Z26</f>
        <v>31</v>
      </c>
      <c r="U28" s="147" t="s">
        <v>100</v>
      </c>
      <c r="V28" s="148">
        <v>99999999</v>
      </c>
      <c r="W28" s="147" t="s">
        <v>100</v>
      </c>
      <c r="X28" s="148">
        <v>99999999</v>
      </c>
      <c r="Y28" s="147" t="s">
        <v>100</v>
      </c>
      <c r="Z28" s="148">
        <v>99999999</v>
      </c>
      <c r="AA28" s="147" t="s">
        <v>100</v>
      </c>
      <c r="AB28" s="148">
        <v>99999999</v>
      </c>
    </row>
    <row r="29" spans="2:28" ht="11.25" customHeight="1">
      <c r="B29" s="53"/>
      <c r="C29" s="159"/>
      <c r="D29" s="53"/>
      <c r="E29" s="53"/>
      <c r="F29" s="53"/>
      <c r="G29" s="53"/>
      <c r="H29" s="53"/>
      <c r="I29" s="53"/>
      <c r="J29" s="160"/>
      <c r="K29" s="160"/>
      <c r="L29" s="160"/>
      <c r="M29" s="42"/>
      <c r="N29" s="43"/>
      <c r="O29" s="43"/>
      <c r="P29" s="43"/>
      <c r="Q29" s="43"/>
      <c r="R29" s="43"/>
      <c r="S29" s="102" t="s">
        <v>101</v>
      </c>
      <c r="T29" s="103" t="str">
        <f>AB26</f>
        <v>20</v>
      </c>
      <c r="U29" s="149">
        <v>8</v>
      </c>
      <c r="V29" s="150">
        <v>710</v>
      </c>
      <c r="W29" s="151">
        <v>8</v>
      </c>
      <c r="X29" s="150">
        <v>710</v>
      </c>
      <c r="Y29" s="151">
        <v>8</v>
      </c>
      <c r="Z29" s="150">
        <v>710</v>
      </c>
      <c r="AA29" s="151">
        <v>8</v>
      </c>
      <c r="AB29" s="150">
        <v>1249</v>
      </c>
    </row>
    <row r="30" spans="2:28" ht="11.25" customHeight="1">
      <c r="B30" s="53"/>
      <c r="C30" s="159"/>
      <c r="D30" s="53"/>
      <c r="E30" s="53"/>
      <c r="F30" s="53"/>
      <c r="G30" s="53"/>
      <c r="H30" s="53"/>
      <c r="I30" s="53"/>
      <c r="J30" s="160"/>
      <c r="K30" s="160"/>
      <c r="L30" s="160"/>
      <c r="M30" s="42"/>
      <c r="N30" s="43"/>
      <c r="O30" s="43"/>
      <c r="P30" s="43"/>
      <c r="Q30" s="43"/>
      <c r="R30" s="43"/>
      <c r="S30" s="102"/>
      <c r="T30" s="120"/>
      <c r="U30" s="149">
        <v>15</v>
      </c>
      <c r="V30" s="152">
        <v>128</v>
      </c>
      <c r="W30" s="151">
        <v>50</v>
      </c>
      <c r="X30" s="152">
        <v>201</v>
      </c>
      <c r="Y30" s="151">
        <v>9999999</v>
      </c>
      <c r="Z30" s="152">
        <v>57</v>
      </c>
      <c r="AA30" s="151">
        <v>9999999</v>
      </c>
      <c r="AB30" s="152">
        <v>589</v>
      </c>
    </row>
    <row r="31" spans="2:28" ht="17.100000000000001" customHeight="1">
      <c r="B31" s="53"/>
      <c r="C31" s="159"/>
      <c r="D31" s="53"/>
      <c r="E31" s="53"/>
      <c r="F31" s="53"/>
      <c r="G31" s="53"/>
      <c r="H31" s="53"/>
      <c r="I31" s="53"/>
      <c r="J31" s="160"/>
      <c r="K31" s="166">
        <f>E24</f>
        <v>5018</v>
      </c>
      <c r="L31" s="160"/>
      <c r="M31" s="42"/>
      <c r="N31" s="43"/>
      <c r="O31" s="43"/>
      <c r="P31" s="43"/>
      <c r="Q31" s="43"/>
      <c r="R31" s="43"/>
      <c r="S31" s="102"/>
      <c r="T31" s="120"/>
      <c r="U31" s="149">
        <v>20</v>
      </c>
      <c r="V31" s="152">
        <v>135</v>
      </c>
      <c r="W31" s="151">
        <v>100</v>
      </c>
      <c r="X31" s="152">
        <v>221</v>
      </c>
      <c r="Y31" s="151"/>
      <c r="Z31" s="152"/>
      <c r="AA31" s="151"/>
      <c r="AB31" s="152"/>
    </row>
    <row r="32" spans="2:28" ht="11.25" customHeight="1">
      <c r="B32" s="53"/>
      <c r="C32" s="159"/>
      <c r="D32" s="53"/>
      <c r="E32" s="53"/>
      <c r="F32" s="53"/>
      <c r="G32" s="53"/>
      <c r="H32" s="53"/>
      <c r="I32" s="53"/>
      <c r="J32" s="160"/>
      <c r="K32" s="160"/>
      <c r="L32" s="160"/>
      <c r="M32" s="42"/>
      <c r="N32" s="43"/>
      <c r="O32" s="43"/>
      <c r="P32" s="43"/>
      <c r="Q32" s="43"/>
      <c r="R32" s="43"/>
      <c r="S32" s="102"/>
      <c r="T32" s="120"/>
      <c r="U32" s="149">
        <v>30</v>
      </c>
      <c r="V32" s="152">
        <v>172</v>
      </c>
      <c r="W32" s="151">
        <v>300</v>
      </c>
      <c r="X32" s="152">
        <v>280</v>
      </c>
      <c r="Y32" s="151"/>
      <c r="Z32" s="152"/>
      <c r="AA32" s="151"/>
      <c r="AB32" s="152"/>
    </row>
    <row r="33" spans="2:28" ht="11.25" customHeight="1">
      <c r="B33" s="53"/>
      <c r="C33" s="159"/>
      <c r="D33" s="53"/>
      <c r="E33" s="53"/>
      <c r="F33" s="53"/>
      <c r="G33" s="53"/>
      <c r="H33" s="53"/>
      <c r="I33" s="53"/>
      <c r="M33" s="42"/>
      <c r="N33" s="161"/>
      <c r="O33" s="161"/>
      <c r="P33" s="161"/>
      <c r="Q33" s="43"/>
      <c r="R33" s="43"/>
      <c r="S33" s="102"/>
      <c r="T33" s="120"/>
      <c r="U33" s="149">
        <v>50</v>
      </c>
      <c r="V33" s="152">
        <v>237</v>
      </c>
      <c r="W33" s="151">
        <v>1000</v>
      </c>
      <c r="X33" s="152">
        <v>337</v>
      </c>
      <c r="Y33" s="151"/>
      <c r="Z33" s="152"/>
      <c r="AA33" s="151"/>
      <c r="AB33" s="152"/>
    </row>
    <row r="34" spans="2:28" ht="12.6" customHeight="1">
      <c r="B34" s="53"/>
      <c r="C34" s="159"/>
      <c r="D34" s="53"/>
      <c r="E34" s="53"/>
      <c r="F34" s="53"/>
      <c r="G34" s="53"/>
      <c r="H34" s="53"/>
      <c r="I34" s="53"/>
      <c r="M34" s="42"/>
      <c r="N34" s="161"/>
      <c r="O34" s="163">
        <f>D24</f>
        <v>456</v>
      </c>
      <c r="P34" s="161"/>
      <c r="Q34" s="43"/>
      <c r="R34" s="43"/>
      <c r="S34" s="102"/>
      <c r="T34" s="120"/>
      <c r="U34" s="149">
        <v>9999999</v>
      </c>
      <c r="V34" s="152">
        <v>294</v>
      </c>
      <c r="W34" s="151">
        <v>10000</v>
      </c>
      <c r="X34" s="152">
        <v>394</v>
      </c>
      <c r="Y34" s="151"/>
      <c r="Z34" s="152"/>
      <c r="AA34" s="151"/>
      <c r="AB34" s="152"/>
    </row>
    <row r="35" spans="2:28" ht="11.25" customHeight="1">
      <c r="B35" s="53"/>
      <c r="C35" s="159"/>
      <c r="D35" s="53"/>
      <c r="E35" s="53"/>
      <c r="F35" s="53"/>
      <c r="G35" s="53"/>
      <c r="H35" s="53"/>
      <c r="I35" s="53"/>
      <c r="M35" s="42"/>
      <c r="N35" s="162"/>
      <c r="O35" s="162"/>
      <c r="P35" s="162"/>
      <c r="Q35" s="43"/>
      <c r="R35" s="43"/>
      <c r="S35" s="102"/>
      <c r="T35" s="120"/>
      <c r="U35" s="149"/>
      <c r="V35" s="152"/>
      <c r="W35" s="153">
        <v>9999999</v>
      </c>
      <c r="X35" s="152">
        <v>436</v>
      </c>
      <c r="Y35" s="151"/>
      <c r="Z35" s="152"/>
      <c r="AA35" s="151"/>
      <c r="AB35" s="152"/>
    </row>
    <row r="36" spans="2:28" ht="11.25" customHeight="1">
      <c r="B36" s="53"/>
      <c r="C36" s="159"/>
      <c r="D36" s="53"/>
      <c r="E36" s="53"/>
      <c r="F36" s="53"/>
      <c r="G36" s="53"/>
      <c r="H36" s="53"/>
      <c r="I36" s="53"/>
      <c r="M36" s="42"/>
      <c r="N36" s="43"/>
      <c r="O36" s="43"/>
      <c r="P36" s="43"/>
      <c r="Q36" s="43"/>
      <c r="R36" s="43"/>
      <c r="S36" s="102"/>
      <c r="T36" s="120"/>
      <c r="U36" s="149"/>
      <c r="V36" s="152"/>
      <c r="W36" s="151"/>
      <c r="X36" s="152"/>
      <c r="Y36" s="151"/>
      <c r="Z36" s="152"/>
      <c r="AA36" s="151"/>
      <c r="AB36" s="152"/>
    </row>
    <row r="37" spans="2:28" ht="11.25" customHeight="1">
      <c r="B37" s="53"/>
      <c r="C37" s="159"/>
      <c r="D37" s="53"/>
      <c r="E37" s="53"/>
      <c r="F37" s="53"/>
      <c r="G37" s="53"/>
      <c r="H37" s="53"/>
      <c r="I37" s="53"/>
      <c r="M37" s="42"/>
      <c r="N37" s="43"/>
      <c r="O37" s="43"/>
      <c r="P37" s="43"/>
      <c r="Q37" s="43"/>
      <c r="R37" s="43"/>
      <c r="S37" s="102"/>
      <c r="T37" s="120"/>
      <c r="U37" s="154"/>
      <c r="V37" s="155"/>
      <c r="W37" s="153"/>
      <c r="X37" s="155"/>
      <c r="Y37" s="153"/>
      <c r="Z37" s="155"/>
      <c r="AA37" s="153"/>
      <c r="AB37" s="155"/>
    </row>
    <row r="38" spans="2:28" ht="11.25" customHeight="1">
      <c r="B38" s="53"/>
      <c r="C38" s="159"/>
      <c r="D38" s="53"/>
      <c r="E38" s="53"/>
      <c r="F38" s="53"/>
      <c r="G38" s="53"/>
      <c r="H38" s="53"/>
      <c r="I38" s="53"/>
      <c r="M38" s="43"/>
      <c r="N38" s="43"/>
      <c r="O38" s="43"/>
      <c r="P38" s="43"/>
      <c r="Q38" s="43"/>
      <c r="R38" s="43"/>
      <c r="S38" s="102"/>
      <c r="T38" s="120"/>
      <c r="U38" s="154"/>
      <c r="V38" s="155"/>
      <c r="W38" s="153"/>
      <c r="X38" s="155"/>
      <c r="Y38" s="153"/>
      <c r="Z38" s="155"/>
      <c r="AA38" s="153"/>
      <c r="AB38" s="155"/>
    </row>
    <row r="39" spans="2:28" ht="11.25" customHeight="1">
      <c r="B39" s="53"/>
      <c r="C39" s="159"/>
      <c r="D39" s="53"/>
      <c r="E39" s="53"/>
      <c r="F39" s="53"/>
      <c r="G39" s="53"/>
      <c r="H39" s="53"/>
      <c r="I39" s="53"/>
      <c r="M39" s="43"/>
      <c r="N39" s="43"/>
      <c r="O39" s="43"/>
      <c r="P39" s="43"/>
      <c r="Q39" s="43"/>
      <c r="R39" s="43"/>
      <c r="S39" s="102"/>
      <c r="T39" s="120"/>
      <c r="U39" s="154"/>
      <c r="V39" s="155"/>
      <c r="W39" s="153"/>
      <c r="X39" s="155"/>
      <c r="Y39" s="153"/>
      <c r="Z39" s="155"/>
      <c r="AA39" s="153"/>
      <c r="AB39" s="155"/>
    </row>
    <row r="40" spans="2:28" ht="11.25" customHeight="1">
      <c r="B40" s="53"/>
      <c r="C40" s="159"/>
      <c r="D40" s="53"/>
      <c r="E40" s="53"/>
      <c r="F40" s="53"/>
      <c r="G40" s="53"/>
      <c r="H40" s="53"/>
      <c r="I40" s="53"/>
      <c r="M40" s="43"/>
      <c r="N40" s="43"/>
      <c r="O40" s="43"/>
      <c r="P40" s="43"/>
      <c r="Q40" s="43"/>
      <c r="R40" s="43"/>
      <c r="S40" s="102"/>
      <c r="T40" s="120"/>
      <c r="U40" s="154"/>
      <c r="V40" s="155"/>
      <c r="W40" s="153"/>
      <c r="X40" s="155"/>
      <c r="Y40" s="153"/>
      <c r="Z40" s="155"/>
      <c r="AA40" s="153"/>
      <c r="AB40" s="155"/>
    </row>
    <row r="41" spans="2:28" ht="11.25" customHeight="1">
      <c r="B41" s="53"/>
      <c r="C41" s="159"/>
      <c r="D41" s="53"/>
      <c r="E41" s="53"/>
      <c r="F41" s="53"/>
      <c r="G41" s="53"/>
      <c r="H41" s="53"/>
      <c r="I41" s="53"/>
      <c r="M41" s="43"/>
      <c r="N41" s="43"/>
      <c r="O41" s="43"/>
      <c r="P41" s="43"/>
      <c r="Q41" s="43"/>
      <c r="R41" s="43"/>
      <c r="S41" s="102"/>
      <c r="T41" s="120"/>
      <c r="U41" s="154"/>
      <c r="V41" s="155"/>
      <c r="W41" s="153"/>
      <c r="X41" s="155"/>
      <c r="Y41" s="153"/>
      <c r="Z41" s="155"/>
      <c r="AA41" s="153"/>
      <c r="AB41" s="155"/>
    </row>
    <row r="42" spans="2:28" ht="11.25" customHeight="1">
      <c r="B42" s="53"/>
      <c r="C42" s="159"/>
      <c r="D42" s="53"/>
      <c r="E42" s="53"/>
      <c r="F42" s="53"/>
      <c r="G42" s="53"/>
      <c r="H42" s="53"/>
      <c r="I42" s="53"/>
      <c r="M42" s="43"/>
      <c r="N42" s="43"/>
      <c r="O42" s="43"/>
      <c r="P42" s="43"/>
      <c r="Q42" s="43"/>
      <c r="R42" s="43"/>
      <c r="S42" s="102"/>
      <c r="T42" s="120"/>
      <c r="U42" s="154"/>
      <c r="V42" s="155"/>
      <c r="W42" s="153"/>
      <c r="X42" s="155"/>
      <c r="Y42" s="153"/>
      <c r="Z42" s="155"/>
      <c r="AA42" s="153"/>
      <c r="AB42" s="155"/>
    </row>
    <row r="43" spans="2:28" ht="11.25" customHeight="1">
      <c r="B43" s="53"/>
      <c r="C43" s="159"/>
      <c r="D43" s="53"/>
      <c r="E43" s="53"/>
      <c r="F43" s="53"/>
      <c r="G43" s="53"/>
      <c r="H43" s="53"/>
      <c r="I43" s="53"/>
      <c r="M43" s="43"/>
      <c r="N43" s="43"/>
      <c r="O43" s="43"/>
      <c r="P43" s="43"/>
      <c r="Q43" s="43"/>
      <c r="R43" s="43"/>
      <c r="S43" s="102"/>
      <c r="T43" s="120"/>
      <c r="U43" s="154"/>
      <c r="V43" s="155"/>
      <c r="W43" s="153"/>
      <c r="X43" s="155"/>
      <c r="Y43" s="153"/>
      <c r="Z43" s="155"/>
      <c r="AA43" s="153"/>
      <c r="AB43" s="155"/>
    </row>
    <row r="44" spans="2:28" ht="11.25" customHeight="1">
      <c r="B44" s="53"/>
      <c r="C44" s="159"/>
      <c r="D44" s="53"/>
      <c r="E44" s="53"/>
      <c r="F44" s="53"/>
      <c r="G44" s="53"/>
      <c r="H44" s="53"/>
      <c r="I44" s="53"/>
      <c r="M44" s="43"/>
      <c r="N44" s="43"/>
      <c r="O44" s="43"/>
      <c r="P44" s="43"/>
      <c r="Q44" s="43"/>
      <c r="R44" s="43"/>
      <c r="S44" s="102"/>
      <c r="T44" s="120"/>
      <c r="U44" s="154"/>
      <c r="V44" s="155"/>
      <c r="W44" s="153"/>
      <c r="X44" s="155"/>
      <c r="Y44" s="153"/>
      <c r="Z44" s="155"/>
      <c r="AA44" s="153"/>
      <c r="AB44" s="155"/>
    </row>
    <row r="45" spans="2:28" ht="11.25" customHeight="1" thickBot="1">
      <c r="B45" s="53"/>
      <c r="C45" s="159"/>
      <c r="D45" s="53"/>
      <c r="E45" s="53"/>
      <c r="F45" s="53"/>
      <c r="G45" s="53"/>
      <c r="H45" s="53"/>
      <c r="I45" s="53"/>
      <c r="M45" s="43"/>
      <c r="N45" s="43"/>
      <c r="O45" s="43"/>
      <c r="P45" s="43"/>
      <c r="Q45" s="43"/>
      <c r="R45" s="43"/>
      <c r="S45" s="137"/>
      <c r="T45" s="138"/>
      <c r="U45" s="156"/>
      <c r="V45" s="157"/>
      <c r="W45" s="158"/>
      <c r="X45" s="157"/>
      <c r="Y45" s="158"/>
      <c r="Z45" s="157"/>
      <c r="AA45" s="158"/>
      <c r="AB45" s="157"/>
    </row>
    <row r="46" spans="2:28" ht="11.25" customHeight="1" thickBot="1">
      <c r="B46" s="53"/>
      <c r="C46" s="159"/>
      <c r="D46" s="53"/>
      <c r="E46" s="53"/>
      <c r="F46" s="53"/>
      <c r="G46" s="53"/>
      <c r="H46" s="53"/>
      <c r="I46" s="53"/>
      <c r="M46" s="43"/>
      <c r="N46" s="43"/>
      <c r="O46" s="43"/>
      <c r="P46" s="43"/>
      <c r="Q46" s="43"/>
      <c r="R46" s="43"/>
      <c r="U46" s="144" t="s">
        <v>108</v>
      </c>
    </row>
    <row r="47" spans="2:28" ht="11.25" customHeight="1" thickBot="1">
      <c r="B47" s="53"/>
      <c r="C47" s="159"/>
      <c r="D47" s="53"/>
      <c r="E47" s="53"/>
      <c r="F47" s="53"/>
      <c r="G47" s="53"/>
      <c r="H47" s="53"/>
      <c r="I47" s="53"/>
      <c r="M47" s="43"/>
      <c r="N47" s="43"/>
      <c r="O47" s="43"/>
      <c r="P47" s="43"/>
      <c r="Q47" s="43"/>
      <c r="R47" s="43"/>
      <c r="S47" s="95" t="s">
        <v>88</v>
      </c>
      <c r="T47" s="96"/>
      <c r="U47" s="97" t="s">
        <v>109</v>
      </c>
      <c r="V47" s="98"/>
      <c r="W47" s="98"/>
      <c r="X47" s="98"/>
      <c r="Y47" s="98"/>
      <c r="Z47" s="98"/>
      <c r="AA47" s="98"/>
      <c r="AB47" s="99"/>
    </row>
    <row r="48" spans="2:28" ht="11.25" customHeight="1">
      <c r="B48" s="53"/>
      <c r="C48" s="159"/>
      <c r="D48" s="53"/>
      <c r="E48" s="53"/>
      <c r="F48" s="53"/>
      <c r="G48" s="53"/>
      <c r="H48" s="53"/>
      <c r="I48" s="53"/>
      <c r="M48" s="43"/>
      <c r="N48" s="43"/>
      <c r="O48" s="43"/>
      <c r="P48" s="43"/>
      <c r="Q48" s="43"/>
      <c r="R48" s="43"/>
      <c r="S48" s="102" t="s">
        <v>91</v>
      </c>
      <c r="T48" s="103" t="str">
        <f>V48</f>
        <v>11</v>
      </c>
      <c r="U48" s="104" t="str">
        <f>S48</f>
        <v>家事用</v>
      </c>
      <c r="V48" s="105" t="s">
        <v>92</v>
      </c>
      <c r="W48" s="106" t="str">
        <f>S49</f>
        <v>業務用</v>
      </c>
      <c r="X48" s="105" t="s">
        <v>93</v>
      </c>
      <c r="Y48" s="106" t="str">
        <f>S50</f>
        <v>浴場用</v>
      </c>
      <c r="Z48" s="105" t="s">
        <v>94</v>
      </c>
      <c r="AA48" s="106" t="str">
        <f>S51</f>
        <v>一時用</v>
      </c>
      <c r="AB48" s="105" t="s">
        <v>95</v>
      </c>
    </row>
    <row r="49" spans="2:28" ht="11.25" customHeight="1">
      <c r="B49" s="53"/>
      <c r="C49" s="159"/>
      <c r="D49" s="53"/>
      <c r="E49" s="53"/>
      <c r="F49" s="53"/>
      <c r="G49" s="53"/>
      <c r="H49" s="53"/>
      <c r="I49" s="53"/>
      <c r="M49" s="43"/>
      <c r="N49" s="43"/>
      <c r="O49" s="43"/>
      <c r="P49" s="43"/>
      <c r="Q49" s="43"/>
      <c r="R49" s="43"/>
      <c r="S49" s="102" t="s">
        <v>97</v>
      </c>
      <c r="T49" s="103" t="str">
        <f>X48</f>
        <v>62</v>
      </c>
      <c r="U49" s="145" t="s">
        <v>98</v>
      </c>
      <c r="V49" s="146">
        <v>35521</v>
      </c>
      <c r="W49" s="145" t="s">
        <v>98</v>
      </c>
      <c r="X49" s="146">
        <v>35521</v>
      </c>
      <c r="Y49" s="145" t="s">
        <v>98</v>
      </c>
      <c r="Z49" s="146">
        <v>35521</v>
      </c>
      <c r="AA49" s="145" t="s">
        <v>98</v>
      </c>
      <c r="AB49" s="146">
        <v>35521</v>
      </c>
    </row>
    <row r="50" spans="2:28" ht="11.25" customHeight="1">
      <c r="B50" s="53"/>
      <c r="C50" s="159"/>
      <c r="D50" s="53"/>
      <c r="E50" s="53"/>
      <c r="F50" s="53"/>
      <c r="G50" s="53"/>
      <c r="H50" s="53"/>
      <c r="I50" s="53"/>
      <c r="M50" s="43"/>
      <c r="N50" s="43"/>
      <c r="O50" s="43"/>
      <c r="P50" s="43"/>
      <c r="Q50" s="43"/>
      <c r="R50" s="43"/>
      <c r="S50" s="102" t="s">
        <v>99</v>
      </c>
      <c r="T50" s="103" t="str">
        <f>Z48</f>
        <v>31</v>
      </c>
      <c r="U50" s="147" t="s">
        <v>100</v>
      </c>
      <c r="V50" s="146">
        <f>V27-1</f>
        <v>38807</v>
      </c>
      <c r="W50" s="147" t="s">
        <v>100</v>
      </c>
      <c r="X50" s="146">
        <f>X27-1</f>
        <v>38807</v>
      </c>
      <c r="Y50" s="147" t="s">
        <v>100</v>
      </c>
      <c r="Z50" s="146">
        <f>Z27-1</f>
        <v>38807</v>
      </c>
      <c r="AA50" s="147" t="s">
        <v>100</v>
      </c>
      <c r="AB50" s="146">
        <f>AB27-1</f>
        <v>38442</v>
      </c>
    </row>
    <row r="51" spans="2:28" ht="11.25" customHeight="1">
      <c r="B51" s="53"/>
      <c r="C51" s="159"/>
      <c r="D51" s="53"/>
      <c r="E51" s="53"/>
      <c r="F51" s="53"/>
      <c r="G51" s="53"/>
      <c r="H51" s="53"/>
      <c r="I51" s="53"/>
      <c r="M51" s="43"/>
      <c r="N51" s="43"/>
      <c r="O51" s="43"/>
      <c r="P51" s="43"/>
      <c r="Q51" s="43"/>
      <c r="R51" s="43"/>
      <c r="S51" s="102" t="s">
        <v>101</v>
      </c>
      <c r="T51" s="103" t="str">
        <f>AB48</f>
        <v>20</v>
      </c>
      <c r="U51" s="149">
        <v>8</v>
      </c>
      <c r="V51" s="150">
        <v>602</v>
      </c>
      <c r="W51" s="151">
        <v>8</v>
      </c>
      <c r="X51" s="150">
        <v>602</v>
      </c>
      <c r="Y51" s="151">
        <v>8</v>
      </c>
      <c r="Z51" s="150">
        <v>602</v>
      </c>
      <c r="AA51" s="151">
        <v>8</v>
      </c>
      <c r="AB51" s="150">
        <v>1028</v>
      </c>
    </row>
    <row r="52" spans="2:28" ht="11.25" customHeight="1">
      <c r="B52" s="53"/>
      <c r="C52" s="159"/>
      <c r="D52" s="53"/>
      <c r="E52" s="53"/>
      <c r="F52" s="53"/>
      <c r="G52" s="53"/>
      <c r="H52" s="53"/>
      <c r="I52" s="53"/>
      <c r="M52" s="43"/>
      <c r="N52" s="43"/>
      <c r="O52" s="43"/>
      <c r="P52" s="43"/>
      <c r="Q52" s="43"/>
      <c r="R52" s="43"/>
      <c r="S52" s="102"/>
      <c r="T52" s="120"/>
      <c r="U52" s="149">
        <v>15</v>
      </c>
      <c r="V52" s="152">
        <v>107</v>
      </c>
      <c r="W52" s="151">
        <v>50</v>
      </c>
      <c r="X52" s="152">
        <v>180</v>
      </c>
      <c r="Y52" s="151">
        <v>9999999</v>
      </c>
      <c r="Z52" s="152">
        <v>57</v>
      </c>
      <c r="AA52" s="151">
        <v>9999999</v>
      </c>
      <c r="AB52" s="152">
        <v>485</v>
      </c>
    </row>
    <row r="53" spans="2:28" ht="11.25" customHeight="1">
      <c r="B53" s="53"/>
      <c r="C53" s="159"/>
      <c r="D53" s="53"/>
      <c r="E53" s="53"/>
      <c r="F53" s="53"/>
      <c r="G53" s="53"/>
      <c r="H53" s="53"/>
      <c r="I53" s="53"/>
      <c r="M53" s="43"/>
      <c r="N53" s="43"/>
      <c r="O53" s="43"/>
      <c r="P53" s="43"/>
      <c r="Q53" s="43"/>
      <c r="R53" s="43"/>
      <c r="S53" s="102"/>
      <c r="T53" s="120"/>
      <c r="U53" s="149">
        <v>20</v>
      </c>
      <c r="V53" s="152">
        <v>114</v>
      </c>
      <c r="W53" s="151">
        <v>100</v>
      </c>
      <c r="X53" s="152">
        <v>200</v>
      </c>
      <c r="Y53" s="151"/>
      <c r="Z53" s="152"/>
      <c r="AA53" s="151"/>
      <c r="AB53" s="152"/>
    </row>
    <row r="54" spans="2:28" ht="11.25" customHeight="1">
      <c r="B54" s="53"/>
      <c r="C54" s="159"/>
      <c r="D54" s="53"/>
      <c r="E54" s="53"/>
      <c r="F54" s="53"/>
      <c r="G54" s="53"/>
      <c r="H54" s="53"/>
      <c r="I54" s="53"/>
      <c r="M54" s="43"/>
      <c r="N54" s="43"/>
      <c r="O54" s="43"/>
      <c r="P54" s="43"/>
      <c r="Q54" s="43"/>
      <c r="R54" s="43"/>
      <c r="S54" s="102"/>
      <c r="T54" s="120"/>
      <c r="U54" s="149">
        <v>30</v>
      </c>
      <c r="V54" s="152">
        <v>151</v>
      </c>
      <c r="W54" s="151">
        <v>300</v>
      </c>
      <c r="X54" s="152">
        <v>259</v>
      </c>
      <c r="Y54" s="151"/>
      <c r="Z54" s="152"/>
      <c r="AA54" s="151"/>
      <c r="AB54" s="152"/>
    </row>
    <row r="55" spans="2:28" ht="11.25" customHeight="1">
      <c r="B55" s="53"/>
      <c r="C55" s="159"/>
      <c r="D55" s="53"/>
      <c r="E55" s="53"/>
      <c r="F55" s="53"/>
      <c r="G55" s="53"/>
      <c r="H55" s="53"/>
      <c r="I55" s="53"/>
      <c r="M55" s="43"/>
      <c r="N55" s="43"/>
      <c r="O55" s="43"/>
      <c r="P55" s="43"/>
      <c r="Q55" s="43"/>
      <c r="R55" s="43"/>
      <c r="S55" s="102"/>
      <c r="T55" s="120"/>
      <c r="U55" s="149">
        <v>50</v>
      </c>
      <c r="V55" s="152">
        <v>216</v>
      </c>
      <c r="W55" s="151">
        <v>1000</v>
      </c>
      <c r="X55" s="152">
        <v>316</v>
      </c>
      <c r="Y55" s="151"/>
      <c r="Z55" s="152"/>
      <c r="AA55" s="151"/>
      <c r="AB55" s="152"/>
    </row>
    <row r="56" spans="2:28" ht="11.25" customHeight="1">
      <c r="B56" s="53"/>
      <c r="C56" s="159"/>
      <c r="D56" s="53"/>
      <c r="E56" s="53"/>
      <c r="F56" s="53"/>
      <c r="G56" s="53"/>
      <c r="H56" s="53"/>
      <c r="I56" s="53"/>
      <c r="M56" s="43"/>
      <c r="N56" s="43"/>
      <c r="O56" s="43"/>
      <c r="P56" s="43"/>
      <c r="Q56" s="43"/>
      <c r="R56" s="43"/>
      <c r="S56" s="102"/>
      <c r="T56" s="120"/>
      <c r="U56" s="149">
        <v>9999999</v>
      </c>
      <c r="V56" s="152">
        <v>273</v>
      </c>
      <c r="W56" s="151">
        <v>10000</v>
      </c>
      <c r="X56" s="152">
        <v>373</v>
      </c>
      <c r="Y56" s="151"/>
      <c r="Z56" s="152"/>
      <c r="AA56" s="151"/>
      <c r="AB56" s="152"/>
    </row>
    <row r="57" spans="2:28" ht="11.25" customHeight="1">
      <c r="B57" s="53"/>
      <c r="C57" s="159"/>
      <c r="D57" s="53"/>
      <c r="E57" s="53"/>
      <c r="F57" s="53"/>
      <c r="G57" s="53"/>
      <c r="H57" s="53"/>
      <c r="I57" s="53"/>
      <c r="M57" s="43"/>
      <c r="N57" s="43"/>
      <c r="O57" s="43"/>
      <c r="P57" s="43"/>
      <c r="Q57" s="43"/>
      <c r="R57" s="43"/>
      <c r="S57" s="102"/>
      <c r="T57" s="120"/>
      <c r="U57" s="149"/>
      <c r="V57" s="152"/>
      <c r="W57" s="153">
        <v>20000</v>
      </c>
      <c r="X57" s="152">
        <v>415</v>
      </c>
      <c r="Y57" s="151"/>
      <c r="Z57" s="152"/>
      <c r="AA57" s="151"/>
      <c r="AB57" s="152"/>
    </row>
    <row r="58" spans="2:28" ht="11.25" customHeight="1">
      <c r="B58" s="53"/>
      <c r="C58" s="159"/>
      <c r="D58" s="53"/>
      <c r="E58" s="53"/>
      <c r="F58" s="53"/>
      <c r="G58" s="53"/>
      <c r="H58" s="53"/>
      <c r="I58" s="53"/>
      <c r="M58" s="43"/>
      <c r="N58" s="43"/>
      <c r="O58" s="43"/>
      <c r="P58" s="43"/>
      <c r="Q58" s="43"/>
      <c r="R58" s="43"/>
      <c r="S58" s="102"/>
      <c r="T58" s="120"/>
      <c r="U58" s="149"/>
      <c r="V58" s="152"/>
      <c r="W58" s="151">
        <v>30000</v>
      </c>
      <c r="X58" s="152">
        <v>452</v>
      </c>
      <c r="Y58" s="151"/>
      <c r="Z58" s="152"/>
      <c r="AA58" s="151"/>
      <c r="AB58" s="152"/>
    </row>
    <row r="59" spans="2:28" ht="11.25" customHeight="1">
      <c r="B59" s="53"/>
      <c r="C59" s="159"/>
      <c r="D59" s="53"/>
      <c r="E59" s="53"/>
      <c r="F59" s="53"/>
      <c r="G59" s="53"/>
      <c r="H59" s="53"/>
      <c r="I59" s="53"/>
      <c r="M59" s="43"/>
      <c r="N59" s="43"/>
      <c r="O59" s="43"/>
      <c r="P59" s="43"/>
      <c r="Q59" s="43"/>
      <c r="R59" s="43"/>
      <c r="S59" s="102"/>
      <c r="T59" s="120"/>
      <c r="U59" s="154"/>
      <c r="V59" s="155"/>
      <c r="W59" s="153">
        <v>9999999</v>
      </c>
      <c r="X59" s="155">
        <v>496</v>
      </c>
      <c r="Y59" s="153"/>
      <c r="Z59" s="155"/>
      <c r="AA59" s="153"/>
      <c r="AB59" s="155"/>
    </row>
    <row r="60" spans="2:28" ht="11.25" customHeight="1">
      <c r="B60" s="53"/>
      <c r="C60" s="159"/>
      <c r="D60" s="53"/>
      <c r="E60" s="53"/>
      <c r="F60" s="53"/>
      <c r="G60" s="53"/>
      <c r="H60" s="53"/>
      <c r="I60" s="53"/>
      <c r="M60" s="43"/>
      <c r="N60" s="43"/>
      <c r="O60" s="43"/>
      <c r="P60" s="43"/>
      <c r="Q60" s="43"/>
      <c r="R60" s="43"/>
      <c r="S60" s="102"/>
      <c r="T60" s="120"/>
      <c r="U60" s="154"/>
      <c r="V60" s="155"/>
      <c r="W60" s="153"/>
      <c r="X60" s="155"/>
      <c r="Y60" s="153"/>
      <c r="Z60" s="155"/>
      <c r="AA60" s="153"/>
      <c r="AB60" s="155"/>
    </row>
    <row r="61" spans="2:28" ht="11.25" customHeight="1">
      <c r="B61" s="53"/>
      <c r="C61" s="159"/>
      <c r="D61" s="53"/>
      <c r="E61" s="53"/>
      <c r="F61" s="53"/>
      <c r="G61" s="53"/>
      <c r="H61" s="53"/>
      <c r="I61" s="53"/>
      <c r="M61" s="43"/>
      <c r="N61" s="43"/>
      <c r="O61" s="43"/>
      <c r="P61" s="43"/>
      <c r="Q61" s="43"/>
      <c r="R61" s="43"/>
      <c r="S61" s="102"/>
      <c r="T61" s="120"/>
      <c r="U61" s="154"/>
      <c r="V61" s="155"/>
      <c r="W61" s="153"/>
      <c r="X61" s="155"/>
      <c r="Y61" s="153"/>
      <c r="Z61" s="155"/>
      <c r="AA61" s="153"/>
      <c r="AB61" s="155"/>
    </row>
    <row r="62" spans="2:28" ht="11.25" customHeight="1">
      <c r="B62" s="53"/>
      <c r="C62" s="159"/>
      <c r="D62" s="53"/>
      <c r="E62" s="53"/>
      <c r="F62" s="53"/>
      <c r="G62" s="53"/>
      <c r="H62" s="53"/>
      <c r="I62" s="53"/>
      <c r="M62" s="43"/>
      <c r="N62" s="43"/>
      <c r="O62" s="43"/>
      <c r="P62" s="43"/>
      <c r="Q62" s="43"/>
      <c r="R62" s="43"/>
      <c r="S62" s="102"/>
      <c r="T62" s="120"/>
      <c r="U62" s="154"/>
      <c r="V62" s="155"/>
      <c r="W62" s="153"/>
      <c r="X62" s="155"/>
      <c r="Y62" s="153"/>
      <c r="Z62" s="155"/>
      <c r="AA62" s="153"/>
      <c r="AB62" s="155"/>
    </row>
    <row r="63" spans="2:28" ht="11.25" customHeight="1">
      <c r="B63" s="53"/>
      <c r="C63" s="159"/>
      <c r="D63" s="53"/>
      <c r="E63" s="53"/>
      <c r="F63" s="53"/>
      <c r="G63" s="53"/>
      <c r="H63" s="53"/>
      <c r="I63" s="53"/>
      <c r="M63" s="43"/>
      <c r="N63" s="43"/>
      <c r="O63" s="43"/>
      <c r="P63" s="43"/>
      <c r="Q63" s="43"/>
      <c r="R63" s="43"/>
      <c r="S63" s="102"/>
      <c r="T63" s="120"/>
      <c r="U63" s="154"/>
      <c r="V63" s="155"/>
      <c r="W63" s="153"/>
      <c r="X63" s="155"/>
      <c r="Y63" s="153"/>
      <c r="Z63" s="155"/>
      <c r="AA63" s="153"/>
      <c r="AB63" s="155"/>
    </row>
    <row r="64" spans="2:28" ht="11.25" customHeight="1">
      <c r="B64" s="53"/>
      <c r="C64" s="159"/>
      <c r="D64" s="53"/>
      <c r="E64" s="53"/>
      <c r="F64" s="53"/>
      <c r="G64" s="53"/>
      <c r="H64" s="53"/>
      <c r="I64" s="53"/>
      <c r="M64" s="43"/>
      <c r="N64" s="43"/>
      <c r="O64" s="43"/>
      <c r="P64" s="43"/>
      <c r="Q64" s="43"/>
      <c r="R64" s="43"/>
      <c r="S64" s="102"/>
      <c r="T64" s="120"/>
      <c r="U64" s="154"/>
      <c r="V64" s="155"/>
      <c r="W64" s="153"/>
      <c r="X64" s="155"/>
      <c r="Y64" s="153"/>
      <c r="Z64" s="155"/>
      <c r="AA64" s="153"/>
      <c r="AB64" s="155"/>
    </row>
    <row r="65" spans="2:28" ht="11.25" customHeight="1">
      <c r="B65" s="53"/>
      <c r="C65" s="159"/>
      <c r="D65" s="53"/>
      <c r="E65" s="53"/>
      <c r="F65" s="53"/>
      <c r="G65" s="53"/>
      <c r="H65" s="53"/>
      <c r="I65" s="53"/>
      <c r="M65" s="43"/>
      <c r="N65" s="43"/>
      <c r="O65" s="43"/>
      <c r="P65" s="43"/>
      <c r="Q65" s="43"/>
      <c r="R65" s="43"/>
      <c r="S65" s="102"/>
      <c r="T65" s="120"/>
      <c r="U65" s="154"/>
      <c r="V65" s="155"/>
      <c r="W65" s="153"/>
      <c r="X65" s="155"/>
      <c r="Y65" s="153"/>
      <c r="Z65" s="155"/>
      <c r="AA65" s="153"/>
      <c r="AB65" s="155"/>
    </row>
    <row r="66" spans="2:28" ht="11.25" customHeight="1">
      <c r="B66" s="53"/>
      <c r="C66" s="159"/>
      <c r="D66" s="53"/>
      <c r="E66" s="53"/>
      <c r="F66" s="53"/>
      <c r="G66" s="53"/>
      <c r="H66" s="53"/>
      <c r="I66" s="53"/>
      <c r="M66" s="43"/>
      <c r="N66" s="43"/>
      <c r="O66" s="43"/>
      <c r="P66" s="43"/>
      <c r="Q66" s="43"/>
      <c r="R66" s="43"/>
      <c r="S66" s="102"/>
      <c r="T66" s="120"/>
      <c r="U66" s="154"/>
      <c r="V66" s="155"/>
      <c r="W66" s="153"/>
      <c r="X66" s="155"/>
      <c r="Y66" s="153"/>
      <c r="Z66" s="155"/>
      <c r="AA66" s="153"/>
      <c r="AB66" s="155"/>
    </row>
    <row r="67" spans="2:28" ht="11.25" customHeight="1" thickBot="1">
      <c r="B67" s="53"/>
      <c r="C67" s="159"/>
      <c r="D67" s="53"/>
      <c r="E67" s="53"/>
      <c r="F67" s="53"/>
      <c r="G67" s="53"/>
      <c r="H67" s="53"/>
      <c r="I67" s="53"/>
      <c r="M67" s="43"/>
      <c r="N67" s="43"/>
      <c r="O67" s="43"/>
      <c r="P67" s="43"/>
      <c r="Q67" s="43"/>
      <c r="R67" s="43"/>
      <c r="S67" s="137"/>
      <c r="T67" s="138"/>
      <c r="U67" s="156"/>
      <c r="V67" s="157"/>
      <c r="W67" s="158"/>
      <c r="X67" s="157"/>
      <c r="Y67" s="158"/>
      <c r="Z67" s="157"/>
      <c r="AA67" s="158"/>
      <c r="AB67" s="157"/>
    </row>
    <row r="68" spans="2:28" ht="11.25" customHeight="1">
      <c r="B68" s="53"/>
      <c r="C68" s="159"/>
      <c r="D68" s="53"/>
      <c r="E68" s="53"/>
      <c r="F68" s="53"/>
      <c r="G68" s="53"/>
      <c r="H68" s="53"/>
      <c r="I68" s="53"/>
      <c r="M68" s="43"/>
      <c r="N68" s="43"/>
      <c r="O68" s="43"/>
      <c r="P68" s="43"/>
      <c r="Q68" s="43"/>
      <c r="R68" s="43"/>
    </row>
    <row r="69" spans="2:28" ht="11.25" customHeight="1">
      <c r="B69" s="53"/>
      <c r="C69" s="159"/>
      <c r="D69" s="53"/>
      <c r="E69" s="53"/>
      <c r="F69" s="53"/>
      <c r="G69" s="53"/>
      <c r="H69" s="53"/>
      <c r="I69" s="53"/>
      <c r="M69" s="43"/>
      <c r="N69" s="43"/>
      <c r="O69" s="43"/>
      <c r="P69" s="43"/>
      <c r="Q69" s="43"/>
      <c r="R69" s="43"/>
    </row>
    <row r="70" spans="2:28" ht="11.25" customHeight="1">
      <c r="B70" s="53"/>
      <c r="C70" s="159"/>
      <c r="D70" s="53"/>
      <c r="E70" s="53"/>
      <c r="F70" s="53"/>
      <c r="G70" s="53"/>
      <c r="H70" s="53"/>
      <c r="I70" s="53"/>
      <c r="M70" s="43"/>
      <c r="N70" s="43"/>
      <c r="O70" s="43"/>
      <c r="P70" s="43"/>
      <c r="Q70" s="43"/>
      <c r="R70" s="43"/>
    </row>
    <row r="71" spans="2:28" ht="11.25" customHeight="1">
      <c r="B71" s="53"/>
      <c r="C71" s="159"/>
      <c r="D71" s="53"/>
      <c r="E71" s="53"/>
      <c r="F71" s="53"/>
      <c r="G71" s="53"/>
      <c r="H71" s="53"/>
      <c r="I71" s="53"/>
      <c r="M71" s="43"/>
      <c r="N71" s="43"/>
      <c r="O71" s="43"/>
      <c r="P71" s="43"/>
      <c r="Q71" s="43"/>
      <c r="R71" s="43"/>
    </row>
    <row r="72" spans="2:28" ht="11.25" customHeight="1">
      <c r="B72" s="53"/>
      <c r="C72" s="159"/>
      <c r="D72" s="53"/>
      <c r="E72" s="53"/>
      <c r="F72" s="53"/>
      <c r="G72" s="53"/>
      <c r="H72" s="53"/>
      <c r="I72" s="53"/>
      <c r="M72" s="43"/>
      <c r="N72" s="43"/>
      <c r="O72" s="43"/>
      <c r="P72" s="43"/>
      <c r="Q72" s="43"/>
      <c r="R72" s="43"/>
    </row>
    <row r="73" spans="2:28" ht="11.25" customHeight="1">
      <c r="B73" s="53"/>
      <c r="C73" s="159"/>
      <c r="D73" s="53"/>
      <c r="E73" s="53"/>
      <c r="F73" s="53"/>
      <c r="G73" s="53"/>
      <c r="H73" s="53"/>
      <c r="I73" s="53"/>
      <c r="M73" s="43"/>
      <c r="N73" s="43"/>
      <c r="O73" s="43"/>
      <c r="P73" s="43"/>
      <c r="Q73" s="43"/>
      <c r="R73" s="43"/>
    </row>
    <row r="74" spans="2:28" ht="11.25" customHeight="1">
      <c r="B74" s="53"/>
      <c r="C74" s="159"/>
      <c r="D74" s="53"/>
      <c r="E74" s="53"/>
      <c r="F74" s="53"/>
      <c r="G74" s="53"/>
      <c r="H74" s="53"/>
      <c r="I74" s="53"/>
      <c r="M74" s="43"/>
      <c r="N74" s="43"/>
      <c r="O74" s="43"/>
      <c r="P74" s="43"/>
      <c r="Q74" s="43"/>
      <c r="R74" s="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</row>
    <row r="75" spans="2:28" ht="11.25" customHeight="1">
      <c r="B75" s="53"/>
      <c r="C75" s="159"/>
      <c r="D75" s="53"/>
      <c r="E75" s="53"/>
      <c r="F75" s="53"/>
      <c r="G75" s="53"/>
      <c r="H75" s="53"/>
      <c r="I75" s="53"/>
      <c r="M75" s="43"/>
      <c r="N75" s="43"/>
      <c r="O75" s="43"/>
      <c r="P75" s="43"/>
      <c r="Q75" s="43"/>
      <c r="R75" s="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</row>
  </sheetData>
  <mergeCells count="8">
    <mergeCell ref="P21:Q21"/>
    <mergeCell ref="P22:Q22"/>
    <mergeCell ref="F3:H3"/>
    <mergeCell ref="N3:P3"/>
    <mergeCell ref="F4:G4"/>
    <mergeCell ref="N4:O4"/>
    <mergeCell ref="N20:O20"/>
    <mergeCell ref="P20:Q20"/>
  </mergeCells>
  <phoneticPr fontId="2"/>
  <conditionalFormatting sqref="C24:E24">
    <cfRule type="expression" dxfId="1" priority="1" stopIfTrue="1">
      <formula>ISERROR(C24)</formula>
    </cfRule>
  </conditionalFormatting>
  <conditionalFormatting sqref="K6:K8">
    <cfRule type="expression" dxfId="0" priority="2" stopIfTrue="1">
      <formula>ISERROR($C$24)</formula>
    </cfRule>
  </conditionalFormatting>
  <pageMargins left="0.78740157480314965" right="0.78740157480314965" top="0.78740157480314965" bottom="0.39370078740157483" header="0.51181102362204722" footer="0.51181102362204722"/>
  <pageSetup paperSize="9" scale="95" orientation="portrait" horizontalDpi="4294967292" r:id="rId1"/>
  <headerFooter alignWithMargins="0">
    <oddHeader>&amp;R&amp;P/&amp;N</oddHeader>
  </headerFooter>
  <rowBreaks count="1" manualBreakCount="1">
    <brk id="7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上下水道</vt:lpstr>
      <vt:lpstr>水道口径別</vt:lpstr>
      <vt:lpstr>口径別料金テーブル</vt:lpstr>
      <vt:lpstr>水道</vt:lpstr>
      <vt:lpstr>上下水道!Print_Area</vt:lpstr>
      <vt:lpstr>水道!Print_Area</vt:lpstr>
      <vt:lpstr>水道!Print_Titles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2023-12-21T02:52:26Z</dcterms:modified>
</cp:coreProperties>
</file>