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02 調整G　検査\02_東日本大震災\01_原発事故関係\03_国の通知等（放射能関連）\06_HP更新\01_起案\"/>
    </mc:Choice>
  </mc:AlternateContent>
  <bookViews>
    <workbookView xWindow="0" yWindow="0" windowWidth="28800" windowHeight="12435"/>
  </bookViews>
  <sheets>
    <sheet name="入力用" sheetId="11" r:id="rId1"/>
    <sheet name="データコピー用シート" sheetId="12" r:id="rId2"/>
  </sheets>
  <definedNames>
    <definedName name="_xlnm.Print_Area" localSheetId="0">入力用!$A$1:$AP$64</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6" i="11" l="1"/>
  <c r="U6" i="12"/>
  <c r="U5" i="12"/>
  <c r="U4" i="12"/>
  <c r="U3" i="12"/>
  <c r="U2" i="12"/>
  <c r="V5" i="12"/>
  <c r="V4" i="12"/>
  <c r="V3" i="12"/>
  <c r="V2" i="12"/>
  <c r="AC6" i="12" l="1"/>
  <c r="AC5" i="12"/>
  <c r="AC4" i="12"/>
  <c r="AC3" i="12"/>
  <c r="AC2" i="12"/>
  <c r="AS6" i="12"/>
  <c r="AS5" i="12"/>
  <c r="AS4" i="12"/>
  <c r="AS3" i="12"/>
  <c r="AS2" i="12"/>
  <c r="AA4" i="12" l="1"/>
  <c r="AA3" i="12"/>
  <c r="AA2" i="12"/>
  <c r="AA6" i="12"/>
  <c r="Z6" i="12"/>
  <c r="AA5" i="12"/>
  <c r="Z5" i="12"/>
  <c r="Z4" i="12"/>
  <c r="Z3" i="12"/>
  <c r="Z2" i="12"/>
  <c r="Y6" i="12"/>
  <c r="Y5" i="12"/>
  <c r="Y4" i="12"/>
  <c r="Y3" i="12"/>
  <c r="Y2" i="12"/>
  <c r="B6" i="12" l="1"/>
  <c r="B5" i="12"/>
  <c r="B4" i="12"/>
  <c r="B3" i="12"/>
  <c r="B2" i="12"/>
  <c r="C3" i="12"/>
  <c r="AK6" i="12"/>
  <c r="AK5" i="12"/>
  <c r="AK4" i="12"/>
  <c r="AK3" i="12"/>
  <c r="AJ3" i="12"/>
  <c r="AK2" i="12"/>
  <c r="AI2" i="12"/>
  <c r="AJ6" i="12"/>
  <c r="AJ5" i="12"/>
  <c r="AJ4" i="12"/>
  <c r="AJ2" i="12"/>
  <c r="A3" i="12"/>
  <c r="G6" i="12"/>
  <c r="G5" i="12"/>
  <c r="AR6" i="12"/>
  <c r="AR5" i="12"/>
  <c r="AR4" i="12"/>
  <c r="AQ6" i="12"/>
  <c r="AQ5" i="12"/>
  <c r="AP6" i="12"/>
  <c r="AP5" i="12"/>
  <c r="AM6" i="12"/>
  <c r="AM5" i="12"/>
  <c r="AL6" i="12"/>
  <c r="AL5" i="12"/>
  <c r="AN5" i="12" s="1"/>
  <c r="AI6" i="12"/>
  <c r="AI5" i="12"/>
  <c r="AH6" i="12"/>
  <c r="AH5" i="12"/>
  <c r="AG6" i="12"/>
  <c r="AG5" i="12"/>
  <c r="AF6" i="12"/>
  <c r="AF5" i="12"/>
  <c r="AE6" i="12"/>
  <c r="AE5" i="12"/>
  <c r="AD6" i="12"/>
  <c r="AD5" i="12"/>
  <c r="X6" i="12"/>
  <c r="X5" i="12"/>
  <c r="W6" i="12"/>
  <c r="W5" i="12"/>
  <c r="V6" i="12"/>
  <c r="T6" i="12"/>
  <c r="T5" i="12"/>
  <c r="S6" i="12"/>
  <c r="R6" i="12"/>
  <c r="R5" i="12"/>
  <c r="Q6" i="12"/>
  <c r="P6" i="12"/>
  <c r="P5" i="12"/>
  <c r="O6" i="12"/>
  <c r="O5" i="12"/>
  <c r="N6" i="12"/>
  <c r="N5" i="12"/>
  <c r="M6" i="12"/>
  <c r="M5" i="12"/>
  <c r="L6" i="12"/>
  <c r="L5" i="12"/>
  <c r="K6" i="12"/>
  <c r="K5" i="12"/>
  <c r="J6" i="12"/>
  <c r="J5" i="12"/>
  <c r="I6" i="12"/>
  <c r="I5" i="12"/>
  <c r="H6" i="12"/>
  <c r="H5" i="12"/>
  <c r="F6" i="12"/>
  <c r="F5" i="12"/>
  <c r="E6" i="12"/>
  <c r="E5" i="12"/>
  <c r="D6" i="12"/>
  <c r="D5" i="12"/>
  <c r="A6" i="12"/>
  <c r="C6" i="12"/>
  <c r="A5" i="12"/>
  <c r="C5" i="12"/>
  <c r="C4" i="12"/>
  <c r="AM4" i="12"/>
  <c r="AL4" i="12"/>
  <c r="AH4" i="12"/>
  <c r="AI4" i="12"/>
  <c r="AQ4" i="12"/>
  <c r="AP4" i="12"/>
  <c r="AG4" i="12"/>
  <c r="AF4" i="12"/>
  <c r="AE4" i="12"/>
  <c r="AD4" i="12"/>
  <c r="X4" i="12"/>
  <c r="W4" i="12"/>
  <c r="T4" i="12"/>
  <c r="R4" i="12"/>
  <c r="P4" i="12"/>
  <c r="O4" i="12"/>
  <c r="N4" i="12"/>
  <c r="M4" i="12"/>
  <c r="L4" i="12"/>
  <c r="K4" i="12"/>
  <c r="J4" i="12"/>
  <c r="I4" i="12"/>
  <c r="H4" i="12"/>
  <c r="G4" i="12"/>
  <c r="F4" i="12"/>
  <c r="E4" i="12"/>
  <c r="D4" i="12"/>
  <c r="A4" i="12"/>
  <c r="D3" i="12"/>
  <c r="E3" i="12"/>
  <c r="AO6" i="12"/>
  <c r="AR3" i="12"/>
  <c r="AQ3" i="12"/>
  <c r="AP3" i="12"/>
  <c r="AM3" i="12"/>
  <c r="AG3" i="12"/>
  <c r="AF3" i="12"/>
  <c r="AE3" i="12"/>
  <c r="AD3" i="12"/>
  <c r="X3" i="12"/>
  <c r="W3" i="12"/>
  <c r="T3" i="12"/>
  <c r="R3" i="12"/>
  <c r="P3" i="12"/>
  <c r="O3" i="12"/>
  <c r="N3" i="12"/>
  <c r="M3" i="12"/>
  <c r="L3" i="12"/>
  <c r="K3" i="12"/>
  <c r="J3" i="12"/>
  <c r="I3" i="12"/>
  <c r="H3" i="12"/>
  <c r="G3" i="12"/>
  <c r="F3" i="12"/>
  <c r="AL3" i="12"/>
  <c r="AI3" i="12"/>
  <c r="AR2" i="12"/>
  <c r="AP2" i="12"/>
  <c r="AQ2" i="12"/>
  <c r="AH3" i="12"/>
  <c r="AM2" i="12"/>
  <c r="AL2" i="12"/>
  <c r="AH2" i="12"/>
  <c r="AG2" i="12"/>
  <c r="AF2" i="12"/>
  <c r="AE2" i="12"/>
  <c r="AB2" i="12"/>
  <c r="AD2" i="12"/>
  <c r="X2" i="12"/>
  <c r="W2" i="12"/>
  <c r="T2" i="12"/>
  <c r="O2" i="12"/>
  <c r="M2" i="12"/>
  <c r="K2" i="12"/>
  <c r="I2" i="12"/>
  <c r="H2" i="12"/>
  <c r="G2" i="12"/>
  <c r="F2" i="12"/>
  <c r="E2" i="12"/>
  <c r="D2" i="12"/>
  <c r="C2" i="12"/>
  <c r="A63" i="11"/>
  <c r="A35" i="11"/>
  <c r="G52" i="11"/>
  <c r="G48" i="11"/>
  <c r="G44" i="11"/>
  <c r="G40" i="11"/>
  <c r="G36" i="11"/>
  <c r="A30" i="11"/>
  <c r="A23" i="11"/>
  <c r="AK9" i="11"/>
  <c r="S2" i="12" l="1"/>
  <c r="Q5" i="12"/>
  <c r="S5" i="12"/>
  <c r="Q3" i="12"/>
  <c r="S3" i="12"/>
  <c r="Q4" i="12"/>
  <c r="S4" i="12"/>
  <c r="AO2" i="12"/>
  <c r="AN6" i="12"/>
  <c r="Q2" i="12"/>
  <c r="AN3" i="12"/>
  <c r="AO4" i="12"/>
  <c r="AN4" i="12"/>
  <c r="AN2" i="12"/>
  <c r="AO5" i="12"/>
  <c r="AO3" i="12"/>
</calcChain>
</file>

<file path=xl/sharedStrings.xml><?xml version="1.0" encoding="utf-8"?>
<sst xmlns="http://schemas.openxmlformats.org/spreadsheetml/2006/main" count="200" uniqueCount="113">
  <si>
    <t>住所</t>
    <rPh sb="0" eb="2">
      <t>ジュウショ</t>
    </rPh>
    <phoneticPr fontId="1"/>
  </si>
  <si>
    <t>記入者</t>
    <rPh sb="0" eb="2">
      <t>キニュウ</t>
    </rPh>
    <rPh sb="2" eb="3">
      <t>シャ</t>
    </rPh>
    <phoneticPr fontId="1"/>
  </si>
  <si>
    <t>電話番号</t>
    <rPh sb="0" eb="2">
      <t>デンワ</t>
    </rPh>
    <rPh sb="2" eb="4">
      <t>バンゴウ</t>
    </rPh>
    <phoneticPr fontId="1"/>
  </si>
  <si>
    <t>メール、FAX</t>
    <phoneticPr fontId="1"/>
  </si>
  <si>
    <t>収集年月</t>
    <rPh sb="0" eb="2">
      <t>シュウシュウ</t>
    </rPh>
    <rPh sb="2" eb="4">
      <t>ネンゲツ</t>
    </rPh>
    <phoneticPr fontId="1"/>
  </si>
  <si>
    <t>分析事業者（団体）名</t>
    <rPh sb="0" eb="2">
      <t>ブンセキ</t>
    </rPh>
    <rPh sb="2" eb="5">
      <t>ジギョウシャ</t>
    </rPh>
    <rPh sb="6" eb="8">
      <t>ダンタイ</t>
    </rPh>
    <rPh sb="9" eb="10">
      <t>メイ</t>
    </rPh>
    <phoneticPr fontId="1"/>
  </si>
  <si>
    <t>他ロットと混ざらないように管理している</t>
    <rPh sb="0" eb="1">
      <t>ホカ</t>
    </rPh>
    <rPh sb="5" eb="6">
      <t>マ</t>
    </rPh>
    <rPh sb="13" eb="15">
      <t>カンリ</t>
    </rPh>
    <phoneticPr fontId="1"/>
  </si>
  <si>
    <t>今回の生産ロット数</t>
    <rPh sb="0" eb="2">
      <t>コンカイ</t>
    </rPh>
    <rPh sb="3" eb="5">
      <t>セイサン</t>
    </rPh>
    <rPh sb="8" eb="9">
      <t>カズ</t>
    </rPh>
    <phoneticPr fontId="1"/>
  </si>
  <si>
    <t>製品重量（又は体積）</t>
    <rPh sb="0" eb="2">
      <t>セイヒン</t>
    </rPh>
    <rPh sb="2" eb="4">
      <t>ジュウリョウ</t>
    </rPh>
    <rPh sb="5" eb="6">
      <t>マタ</t>
    </rPh>
    <rPh sb="7" eb="9">
      <t>タイセキ</t>
    </rPh>
    <phoneticPr fontId="1"/>
  </si>
  <si>
    <t>所属機関の名称</t>
    <rPh sb="0" eb="2">
      <t>ショゾク</t>
    </rPh>
    <rPh sb="2" eb="4">
      <t>キカン</t>
    </rPh>
    <rPh sb="5" eb="7">
      <t>メイショウ</t>
    </rPh>
    <phoneticPr fontId="1"/>
  </si>
  <si>
    <t>土壌が混入しないよう管理している</t>
    <rPh sb="0" eb="2">
      <t>ドジョウ</t>
    </rPh>
    <rPh sb="3" eb="5">
      <t>コンニュウ</t>
    </rPh>
    <rPh sb="10" eb="12">
      <t>カンリ</t>
    </rPh>
    <phoneticPr fontId="1"/>
  </si>
  <si>
    <t>定期的に切り返しを行い、十分に混和している</t>
    <rPh sb="0" eb="3">
      <t>テイキテキ</t>
    </rPh>
    <rPh sb="4" eb="5">
      <t>キ</t>
    </rPh>
    <rPh sb="6" eb="7">
      <t>カエ</t>
    </rPh>
    <rPh sb="9" eb="10">
      <t>オコナ</t>
    </rPh>
    <rPh sb="12" eb="14">
      <t>ジュウブン</t>
    </rPh>
    <rPh sb="15" eb="17">
      <t>コンワ</t>
    </rPh>
    <phoneticPr fontId="1"/>
  </si>
  <si>
    <t>どちらかに☑</t>
    <phoneticPr fontId="1"/>
  </si>
  <si>
    <t>暫定許容値を超えたものを戻し堆肥として使用していない</t>
    <rPh sb="0" eb="2">
      <t>ザンテイ</t>
    </rPh>
    <rPh sb="2" eb="5">
      <t>キョヨウチ</t>
    </rPh>
    <rPh sb="6" eb="7">
      <t>コ</t>
    </rPh>
    <rPh sb="12" eb="13">
      <t>モドシ</t>
    </rPh>
    <rPh sb="14" eb="16">
      <t>タイヒ</t>
    </rPh>
    <rPh sb="19" eb="21">
      <t>シヨウ</t>
    </rPh>
    <phoneticPr fontId="1"/>
  </si>
  <si>
    <t>副資材（おがくず、刈草等）</t>
    <rPh sb="0" eb="1">
      <t>フク</t>
    </rPh>
    <rPh sb="1" eb="3">
      <t>シザイ</t>
    </rPh>
    <rPh sb="9" eb="11">
      <t>カリクサ</t>
    </rPh>
    <rPh sb="11" eb="12">
      <t>トウ</t>
    </rPh>
    <phoneticPr fontId="1"/>
  </si>
  <si>
    <t>２．原料の堆積</t>
    <rPh sb="2" eb="4">
      <t>ゲンリョウ</t>
    </rPh>
    <rPh sb="5" eb="7">
      <t>タイセキ</t>
    </rPh>
    <phoneticPr fontId="1"/>
  </si>
  <si>
    <t>４－２．必要書類の添付</t>
    <rPh sb="4" eb="6">
      <t>ヒツヨウ</t>
    </rPh>
    <rPh sb="6" eb="8">
      <t>ショルイ</t>
    </rPh>
    <rPh sb="9" eb="11">
      <t>テンプ</t>
    </rPh>
    <phoneticPr fontId="1"/>
  </si>
  <si>
    <t>メール、FAX</t>
  </si>
  <si>
    <t>落ち葉/剪定枝の別</t>
  </si>
  <si>
    <t>落ち葉/剪定枝の別</t>
    <rPh sb="0" eb="1">
      <t>オ</t>
    </rPh>
    <rPh sb="2" eb="3">
      <t>バ</t>
    </rPh>
    <rPh sb="4" eb="7">
      <t>センテイシ</t>
    </rPh>
    <rPh sb="8" eb="9">
      <t>ベツ</t>
    </rPh>
    <phoneticPr fontId="1"/>
  </si>
  <si>
    <t>□</t>
  </si>
  <si>
    <t>両方</t>
    <rPh sb="0" eb="2">
      <t>リョウホウ</t>
    </rPh>
    <phoneticPr fontId="1"/>
  </si>
  <si>
    <t>落ち葉　　/</t>
    <rPh sb="0" eb="1">
      <t>オ</t>
    </rPh>
    <rPh sb="2" eb="3">
      <t>バ</t>
    </rPh>
    <phoneticPr fontId="1"/>
  </si>
  <si>
    <t>剪定枝　　/</t>
    <rPh sb="0" eb="3">
      <t>センテイシ</t>
    </rPh>
    <phoneticPr fontId="1"/>
  </si>
  <si>
    <t>年</t>
    <rPh sb="0" eb="1">
      <t>ネン</t>
    </rPh>
    <phoneticPr fontId="1"/>
  </si>
  <si>
    <t>月</t>
    <rPh sb="0" eb="1">
      <t>ガツ</t>
    </rPh>
    <phoneticPr fontId="1"/>
  </si>
  <si>
    <t>～</t>
    <phoneticPr fontId="1"/>
  </si>
  <si>
    <t>頃</t>
    <rPh sb="0" eb="1">
      <t>コロ</t>
    </rPh>
    <phoneticPr fontId="1"/>
  </si>
  <si>
    <t>確認済</t>
    <rPh sb="0" eb="2">
      <t>カクニン</t>
    </rPh>
    <rPh sb="2" eb="3">
      <t>ズ</t>
    </rPh>
    <phoneticPr fontId="1"/>
  </si>
  <si>
    <t xml:space="preserve">１．原料の収集 </t>
    <rPh sb="2" eb="4">
      <t>ゲンリョウ</t>
    </rPh>
    <rPh sb="5" eb="7">
      <t>シュウシュウ</t>
    </rPh>
    <phoneticPr fontId="1"/>
  </si>
  <si>
    <t>他ロットと混ざらないように管理している</t>
  </si>
  <si>
    <t>（管理している）</t>
    <rPh sb="1" eb="3">
      <t>カンリ</t>
    </rPh>
    <phoneticPr fontId="1"/>
  </si>
  <si>
    <t xml:space="preserve">（使用していない） </t>
    <rPh sb="1" eb="3">
      <t>シヨウ</t>
    </rPh>
    <phoneticPr fontId="1"/>
  </si>
  <si>
    <t>（使用していない）</t>
    <rPh sb="1" eb="3">
      <t>シヨウ</t>
    </rPh>
    <phoneticPr fontId="1"/>
  </si>
  <si>
    <t>３．原料の堆肥化、製品の生産</t>
    <rPh sb="2" eb="4">
      <t>ゲンリョウ</t>
    </rPh>
    <rPh sb="5" eb="7">
      <t>タイヒ</t>
    </rPh>
    <rPh sb="7" eb="8">
      <t>カ</t>
    </rPh>
    <rPh sb="9" eb="11">
      <t>セイヒン</t>
    </rPh>
    <rPh sb="12" eb="14">
      <t>セイサン</t>
    </rPh>
    <phoneticPr fontId="1"/>
  </si>
  <si>
    <t>（数字）</t>
    <rPh sb="1" eb="3">
      <t>スウジ</t>
    </rPh>
    <phoneticPr fontId="1"/>
  </si>
  <si>
    <t>ロット</t>
    <phoneticPr fontId="1"/>
  </si>
  <si>
    <t>（混和している）</t>
    <rPh sb="1" eb="3">
      <t>コンワ</t>
    </rPh>
    <phoneticPr fontId="1"/>
  </si>
  <si>
    <r>
      <t>通知</t>
    </r>
    <r>
      <rPr>
        <vertAlign val="superscript"/>
        <sz val="11"/>
        <color theme="1"/>
        <rFont val="ＭＳ Ｐゴシック"/>
        <family val="3"/>
        <charset val="128"/>
        <scheme val="minor"/>
      </rPr>
      <t>※</t>
    </r>
    <r>
      <rPr>
        <sz val="11"/>
        <color theme="1"/>
        <rFont val="ＭＳ Ｐゴシック"/>
        <family val="2"/>
        <charset val="128"/>
        <scheme val="minor"/>
      </rPr>
      <t>に基づいて測定している</t>
    </r>
    <rPh sb="0" eb="2">
      <t>ツウチ</t>
    </rPh>
    <rPh sb="4" eb="5">
      <t>モト</t>
    </rPh>
    <rPh sb="8" eb="10">
      <t>ソクテイ</t>
    </rPh>
    <phoneticPr fontId="1"/>
  </si>
  <si>
    <t>ゲルマニウム半導体検出器</t>
    <rPh sb="6" eb="9">
      <t>ハンドウタイ</t>
    </rPh>
    <rPh sb="9" eb="11">
      <t>ケンシュツ</t>
    </rPh>
    <rPh sb="11" eb="12">
      <t>ウツワ</t>
    </rPh>
    <phoneticPr fontId="1"/>
  </si>
  <si>
    <t>（測定している）</t>
    <rPh sb="1" eb="3">
      <t>ソクテイ</t>
    </rPh>
    <phoneticPr fontId="1"/>
  </si>
  <si>
    <t>簡易検出器（NaI(Tl)シンチレーションスペクトルメータ等）</t>
    <rPh sb="0" eb="2">
      <t>カンイ</t>
    </rPh>
    <rPh sb="2" eb="4">
      <t>ケンシュツ</t>
    </rPh>
    <rPh sb="4" eb="5">
      <t>ウツワ</t>
    </rPh>
    <rPh sb="29" eb="30">
      <t>トウ</t>
    </rPh>
    <phoneticPr fontId="1"/>
  </si>
  <si>
    <t>測定結果①</t>
    <rPh sb="0" eb="2">
      <t>ソクテイ</t>
    </rPh>
    <rPh sb="2" eb="4">
      <t>ケッカ</t>
    </rPh>
    <phoneticPr fontId="1"/>
  </si>
  <si>
    <t>ベクレル/kg</t>
    <phoneticPr fontId="1"/>
  </si>
  <si>
    <t>ベクレル/kg)</t>
    <phoneticPr fontId="1"/>
  </si>
  <si>
    <t>※ 「「肥料中の放射性セシウム測定のための検査計画及び検査方法」の制定について」（平成23年8月5日付け23消安第2561号農林水産省消費・安全局農産安全管理課長通知）の「Ⅳ 肥料の検査方法」</t>
    <phoneticPr fontId="1"/>
  </si>
  <si>
    <t>測定結果②</t>
    <rPh sb="0" eb="2">
      <t>ソクテイ</t>
    </rPh>
    <rPh sb="2" eb="4">
      <t>ケッカ</t>
    </rPh>
    <phoneticPr fontId="1"/>
  </si>
  <si>
    <t>測定結果③</t>
    <rPh sb="0" eb="2">
      <t>ソクテイ</t>
    </rPh>
    <rPh sb="2" eb="4">
      <t>ケッカ</t>
    </rPh>
    <phoneticPr fontId="1"/>
  </si>
  <si>
    <t>測定結果④</t>
    <rPh sb="0" eb="2">
      <t>ソクテイ</t>
    </rPh>
    <rPh sb="2" eb="4">
      <t>ケッカ</t>
    </rPh>
    <phoneticPr fontId="1"/>
  </si>
  <si>
    <t>測定結果⑤</t>
    <rPh sb="0" eb="2">
      <t>ソクテイ</t>
    </rPh>
    <rPh sb="2" eb="4">
      <t>ケッカ</t>
    </rPh>
    <phoneticPr fontId="1"/>
  </si>
  <si>
    <t>４－１で分析した試料について、別添として製品ロットNo.毎に、旗印等の目印を付けてロット中のどこから採取したのかがわかる写真を添付している</t>
    <phoneticPr fontId="1"/>
  </si>
  <si>
    <t>（添付している）</t>
    <rPh sb="1" eb="3">
      <t>テンプ</t>
    </rPh>
    <phoneticPr fontId="1"/>
  </si>
  <si>
    <t>４－１で分析した試料について、別添として製品ロットNo.毎に、縮分しているところの写真を添付している</t>
    <phoneticPr fontId="1"/>
  </si>
  <si>
    <t>縮分していないため添付していない</t>
    <rPh sb="0" eb="2">
      <t>シュクブン</t>
    </rPh>
    <rPh sb="9" eb="11">
      <t>テンプ</t>
    </rPh>
    <phoneticPr fontId="1"/>
  </si>
  <si>
    <t>添付している</t>
    <rPh sb="0" eb="2">
      <t>テンプ</t>
    </rPh>
    <phoneticPr fontId="1"/>
  </si>
  <si>
    <t>４－１で分析した試料について、別添として分析事業者からの分析結果報告書を添付している</t>
    <phoneticPr fontId="1"/>
  </si>
  <si>
    <t>収集年月（西暦）</t>
    <rPh sb="0" eb="2">
      <t>シュウシュウ</t>
    </rPh>
    <rPh sb="2" eb="4">
      <t>ネンゲツ</t>
    </rPh>
    <rPh sb="5" eb="7">
      <t>セイレキ</t>
    </rPh>
    <phoneticPr fontId="1"/>
  </si>
  <si>
    <t>kg</t>
  </si>
  <si>
    <t>（定量下限（値）：</t>
  </si>
  <si>
    <t>定量下限（値）以下</t>
  </si>
  <si>
    <t>月～</t>
    <rPh sb="0" eb="1">
      <t>ガツ</t>
    </rPh>
    <phoneticPr fontId="1"/>
  </si>
  <si>
    <t>月頃</t>
    <rPh sb="0" eb="1">
      <t>ガツ</t>
    </rPh>
    <rPh sb="1" eb="2">
      <t>コロ</t>
    </rPh>
    <phoneticPr fontId="1"/>
  </si>
  <si>
    <t>収集範囲（施設名、住所等）</t>
    <phoneticPr fontId="1"/>
  </si>
  <si>
    <t>副資材</t>
    <rPh sb="0" eb="1">
      <t>フク</t>
    </rPh>
    <rPh sb="1" eb="3">
      <t>シザイ</t>
    </rPh>
    <phoneticPr fontId="1"/>
  </si>
  <si>
    <t>記入日</t>
    <rPh sb="0" eb="2">
      <t>キニュウ</t>
    </rPh>
    <rPh sb="2" eb="3">
      <t>ビ</t>
    </rPh>
    <phoneticPr fontId="1"/>
  </si>
  <si>
    <t>（西暦）</t>
    <rPh sb="1" eb="3">
      <t>セイレキ</t>
    </rPh>
    <phoneticPr fontId="1"/>
  </si>
  <si>
    <t>日</t>
    <rPh sb="0" eb="1">
      <t>ニチ</t>
    </rPh>
    <phoneticPr fontId="1"/>
  </si>
  <si>
    <t>収集年月2</t>
    <rPh sb="0" eb="2">
      <t>シュウシュウ</t>
    </rPh>
    <rPh sb="2" eb="4">
      <t>ネンゲツ</t>
    </rPh>
    <phoneticPr fontId="1"/>
  </si>
  <si>
    <t>定期的に切り返しを行い、十分に混和している</t>
    <phoneticPr fontId="1"/>
  </si>
  <si>
    <t>今回の生産ロット数</t>
    <phoneticPr fontId="1"/>
  </si>
  <si>
    <t>分析事業者（団体）名</t>
    <phoneticPr fontId="1"/>
  </si>
  <si>
    <t>通知に基づいて測定している</t>
    <phoneticPr fontId="1"/>
  </si>
  <si>
    <t>測定に用いた機器</t>
    <phoneticPr fontId="1"/>
  </si>
  <si>
    <t>測定に用いた機器
（どちらかに☑）</t>
    <rPh sb="0" eb="2">
      <t>ソクテイ</t>
    </rPh>
    <rPh sb="3" eb="4">
      <t>モチ</t>
    </rPh>
    <rPh sb="6" eb="8">
      <t>キキ</t>
    </rPh>
    <phoneticPr fontId="1"/>
  </si>
  <si>
    <t>製品重量（又は体積）</t>
    <phoneticPr fontId="1"/>
  </si>
  <si>
    <t>（検出下限（値）：</t>
  </si>
  <si>
    <t>定量（検出）下限値以下（未満）</t>
    <rPh sb="0" eb="2">
      <t>テイリョウ</t>
    </rPh>
    <rPh sb="3" eb="5">
      <t>ケンシュツ</t>
    </rPh>
    <rPh sb="6" eb="9">
      <t>カゲンチ</t>
    </rPh>
    <rPh sb="9" eb="11">
      <t>イカ</t>
    </rPh>
    <rPh sb="12" eb="14">
      <t>ミマン</t>
    </rPh>
    <phoneticPr fontId="1"/>
  </si>
  <si>
    <t>定量下限（値）未満</t>
  </si>
  <si>
    <t>定量（検出）下限値(Bq/kg)</t>
    <rPh sb="0" eb="2">
      <t>テイリョウ</t>
    </rPh>
    <rPh sb="3" eb="5">
      <t>ケンシュツ</t>
    </rPh>
    <rPh sb="6" eb="9">
      <t>カゲンチ</t>
    </rPh>
    <phoneticPr fontId="1"/>
  </si>
  <si>
    <t>放射性セシウム合計（134,137）(Bq/kg)</t>
    <rPh sb="0" eb="3">
      <t>ホウシャセイ</t>
    </rPh>
    <rPh sb="7" eb="9">
      <t>ゴウケイ</t>
    </rPh>
    <phoneticPr fontId="1"/>
  </si>
  <si>
    <t>分析した試料について、別添として製品ロットNo.毎に、旗印等の目印を付けてロット中のどこから採取したのかがわかる写真を添付している</t>
    <phoneticPr fontId="1"/>
  </si>
  <si>
    <t>分析した試料について、別添として製品ロットNo.毎に、縮分しているところの写真を添付している</t>
    <phoneticPr fontId="1"/>
  </si>
  <si>
    <t>分析した試料について、別添として分析事業者からの分析結果報告書を添付している</t>
    <phoneticPr fontId="1"/>
  </si>
  <si>
    <t>☑</t>
    <phoneticPr fontId="1"/>
  </si>
  <si>
    <t>コピーするデータ行（☑）</t>
    <rPh sb="8" eb="9">
      <t>ギョウ</t>
    </rPh>
    <phoneticPr fontId="1"/>
  </si>
  <si>
    <t>ND=定量（検出）限界として計算
放射性セシウム濃度(Bq/kg)</t>
    <rPh sb="3" eb="5">
      <t>テイリョウ</t>
    </rPh>
    <rPh sb="6" eb="8">
      <t>ケンシュツ</t>
    </rPh>
    <rPh sb="9" eb="11">
      <t>ゲンカイ</t>
    </rPh>
    <rPh sb="14" eb="16">
      <t>ケイサン</t>
    </rPh>
    <rPh sb="17" eb="20">
      <t>ホウシャセイ</t>
    </rPh>
    <rPh sb="24" eb="26">
      <t>ノウド</t>
    </rPh>
    <phoneticPr fontId="1"/>
  </si>
  <si>
    <t>ND=0として計算
放射性セシウム濃度(Bq/kg)</t>
    <rPh sb="7" eb="9">
      <t>ケイサン</t>
    </rPh>
    <phoneticPr fontId="1"/>
  </si>
  <si>
    <t>記入日</t>
    <rPh sb="0" eb="2">
      <t>キニュウ</t>
    </rPh>
    <rPh sb="2" eb="3">
      <t>ビ</t>
    </rPh>
    <phoneticPr fontId="1"/>
  </si>
  <si>
    <t xml:space="preserve"> </t>
    <phoneticPr fontId="1"/>
  </si>
  <si>
    <t>排出先不明な稲わらやおがくず等を原料として使用していない</t>
    <phoneticPr fontId="1"/>
  </si>
  <si>
    <t>暫定許容値を超えたものを戻し堆肥として使用していない</t>
  </si>
  <si>
    <t>←都道府県確認</t>
    <rPh sb="1" eb="5">
      <t>トドウフケン</t>
    </rPh>
    <rPh sb="5" eb="7">
      <t>カクニン</t>
    </rPh>
    <phoneticPr fontId="1"/>
  </si>
  <si>
    <t>問題あり（出荷を自粛してください）</t>
    <rPh sb="0" eb="2">
      <t>モンダイ</t>
    </rPh>
    <rPh sb="5" eb="7">
      <t>シュッカ</t>
    </rPh>
    <rPh sb="8" eb="10">
      <t>ジシュク</t>
    </rPh>
    <phoneticPr fontId="1"/>
  </si>
  <si>
    <t>（いずれかに☑）</t>
    <phoneticPr fontId="1"/>
  </si>
  <si>
    <t>収集場所（施設名、住所、範囲、地目等）</t>
    <rPh sb="0" eb="2">
      <t>シュウシュウ</t>
    </rPh>
    <rPh sb="2" eb="4">
      <t>バショ</t>
    </rPh>
    <rPh sb="5" eb="7">
      <t>シセツ</t>
    </rPh>
    <rPh sb="7" eb="8">
      <t>メイ</t>
    </rPh>
    <rPh sb="9" eb="11">
      <t>ジュウショ</t>
    </rPh>
    <rPh sb="12" eb="14">
      <t>ハンイ</t>
    </rPh>
    <rPh sb="15" eb="17">
      <t>チモク</t>
    </rPh>
    <rPh sb="17" eb="18">
      <t>トウ</t>
    </rPh>
    <phoneticPr fontId="1"/>
  </si>
  <si>
    <t>（行っていない）</t>
    <rPh sb="1" eb="2">
      <t>オコ</t>
    </rPh>
    <phoneticPr fontId="1"/>
  </si>
  <si>
    <t>（行っていない）</t>
    <rPh sb="1" eb="2">
      <t>オコナ</t>
    </rPh>
    <phoneticPr fontId="1"/>
  </si>
  <si>
    <t>特異点（窪地、側溝、吹きだまり等）から収集を行っていない</t>
    <rPh sb="0" eb="2">
      <t>トクイ</t>
    </rPh>
    <rPh sb="2" eb="3">
      <t>テン</t>
    </rPh>
    <rPh sb="4" eb="6">
      <t>クボチ</t>
    </rPh>
    <rPh sb="7" eb="9">
      <t>ソッコウ</t>
    </rPh>
    <rPh sb="10" eb="11">
      <t>フ</t>
    </rPh>
    <rPh sb="15" eb="16">
      <t>トウ</t>
    </rPh>
    <rPh sb="19" eb="21">
      <t>シュウシュウ</t>
    </rPh>
    <rPh sb="22" eb="23">
      <t>オコナ</t>
    </rPh>
    <phoneticPr fontId="1"/>
  </si>
  <si>
    <t>※自治体等が収集した原料を譲り受ける場合は、提供者から聞き取って記載すること</t>
    <rPh sb="1" eb="4">
      <t>ジチタイ</t>
    </rPh>
    <rPh sb="4" eb="5">
      <t>トウ</t>
    </rPh>
    <rPh sb="6" eb="8">
      <t>シュウシュウ</t>
    </rPh>
    <rPh sb="10" eb="12">
      <t>ゲンリョウ</t>
    </rPh>
    <rPh sb="13" eb="14">
      <t>ユズ</t>
    </rPh>
    <rPh sb="15" eb="16">
      <t>ウ</t>
    </rPh>
    <rPh sb="18" eb="20">
      <t>バアイ</t>
    </rPh>
    <rPh sb="22" eb="25">
      <t>テイキョウシャ</t>
    </rPh>
    <rPh sb="27" eb="28">
      <t>キ</t>
    </rPh>
    <rPh sb="29" eb="30">
      <t>ト</t>
    </rPh>
    <rPh sb="32" eb="34">
      <t>キサイ</t>
    </rPh>
    <phoneticPr fontId="1"/>
  </si>
  <si>
    <t>他ロット、土壌等と混ざらないように管理している</t>
    <rPh sb="0" eb="1">
      <t>ホカ</t>
    </rPh>
    <rPh sb="5" eb="7">
      <t>ドジョウ</t>
    </rPh>
    <rPh sb="7" eb="8">
      <t>トウ</t>
    </rPh>
    <rPh sb="9" eb="10">
      <t>マ</t>
    </rPh>
    <rPh sb="17" eb="19">
      <t>カンリ</t>
    </rPh>
    <phoneticPr fontId="1"/>
  </si>
  <si>
    <t>都道府県担当者確認欄</t>
    <rPh sb="0" eb="4">
      <t>トドウフケン</t>
    </rPh>
    <rPh sb="4" eb="7">
      <t>タントウシャ</t>
    </rPh>
    <rPh sb="7" eb="9">
      <t>カクニン</t>
    </rPh>
    <rPh sb="9" eb="10">
      <t>ラン</t>
    </rPh>
    <phoneticPr fontId="1"/>
  </si>
  <si>
    <t>４－１．製品の分析</t>
    <rPh sb="4" eb="6">
      <t>セイヒン</t>
    </rPh>
    <rPh sb="7" eb="9">
      <t>ブンセキ</t>
    </rPh>
    <phoneticPr fontId="1"/>
  </si>
  <si>
    <t>特異点（窪地、側溝、吹きだまり等）から収集を行っていない</t>
    <rPh sb="22" eb="23">
      <t>オコナ</t>
    </rPh>
    <phoneticPr fontId="1"/>
  </si>
  <si>
    <t>長期間管理されていない場所から収集を行っていない</t>
    <phoneticPr fontId="1"/>
  </si>
  <si>
    <r>
      <rPr>
        <sz val="11"/>
        <color theme="1"/>
        <rFont val="ＭＳ Ｐゴシック"/>
        <family val="3"/>
        <charset val="128"/>
        <scheme val="minor"/>
      </rPr>
      <t>サンプル番号</t>
    </r>
    <r>
      <rPr>
        <vertAlign val="superscript"/>
        <sz val="11"/>
        <color theme="1"/>
        <rFont val="ＭＳ Ｐゴシック"/>
        <family val="3"/>
        <charset val="128"/>
        <scheme val="minor"/>
      </rPr>
      <t>※※</t>
    </r>
    <rPh sb="4" eb="6">
      <t>バンゴウ</t>
    </rPh>
    <phoneticPr fontId="1"/>
  </si>
  <si>
    <r>
      <t>サンプル番号</t>
    </r>
    <r>
      <rPr>
        <vertAlign val="superscript"/>
        <sz val="11"/>
        <color theme="1"/>
        <rFont val="ＭＳ Ｐゴシック"/>
        <family val="3"/>
        <charset val="128"/>
        <scheme val="minor"/>
      </rPr>
      <t>※※</t>
    </r>
    <rPh sb="4" eb="6">
      <t>バンゴウ</t>
    </rPh>
    <phoneticPr fontId="1"/>
  </si>
  <si>
    <t>※※ 上記通知のⅣ.Ａ.2.(1)に基づきサンプル番号を付し、試料を採取、分析すること</t>
    <rPh sb="3" eb="5">
      <t>ジョウキ</t>
    </rPh>
    <rPh sb="5" eb="7">
      <t>ツウチ</t>
    </rPh>
    <rPh sb="18" eb="19">
      <t>モト</t>
    </rPh>
    <rPh sb="25" eb="27">
      <t>バンゴウ</t>
    </rPh>
    <phoneticPr fontId="1"/>
  </si>
  <si>
    <t>サンプル番号</t>
    <rPh sb="4" eb="6">
      <t>バンゴウ</t>
    </rPh>
    <phoneticPr fontId="1"/>
  </si>
  <si>
    <t>長期間手入れ・清掃されずに堆積したままとなっている場所から収集を行っていない</t>
    <rPh sb="0" eb="3">
      <t>チョウキカン</t>
    </rPh>
    <rPh sb="3" eb="5">
      <t>テイ</t>
    </rPh>
    <rPh sb="7" eb="9">
      <t>セイソウ</t>
    </rPh>
    <rPh sb="13" eb="15">
      <t>タイセキ</t>
    </rPh>
    <rPh sb="25" eb="27">
      <t>バショ</t>
    </rPh>
    <rPh sb="29" eb="31">
      <t>シュウシュウ</t>
    </rPh>
    <rPh sb="32" eb="33">
      <t>オコナ</t>
    </rPh>
    <phoneticPr fontId="1"/>
  </si>
  <si>
    <t>入手元不明なおがくず等を原料として使用していない</t>
    <rPh sb="0" eb="2">
      <t>ニュウシュ</t>
    </rPh>
    <rPh sb="2" eb="3">
      <t>モト</t>
    </rPh>
    <rPh sb="3" eb="5">
      <t>フメイ</t>
    </rPh>
    <rPh sb="10" eb="11">
      <t>トウ</t>
    </rPh>
    <rPh sb="12" eb="14">
      <t>ゲンリョウ</t>
    </rPh>
    <rPh sb="17" eb="19">
      <t>シヨウ</t>
    </rPh>
    <phoneticPr fontId="1"/>
  </si>
  <si>
    <t>（混入しないよう収集している）</t>
    <rPh sb="1" eb="3">
      <t>コンニュウ</t>
    </rPh>
    <rPh sb="8" eb="10">
      <t>シュウシュウ</t>
    </rPh>
    <phoneticPr fontId="1"/>
  </si>
  <si>
    <t>土壌が混入しないよう収集している</t>
    <rPh sb="0" eb="2">
      <t>ドジョウ</t>
    </rPh>
    <rPh sb="3" eb="5">
      <t>コンニュウ</t>
    </rPh>
    <rPh sb="10" eb="12">
      <t>シュウシュウ</t>
    </rPh>
    <phoneticPr fontId="1"/>
  </si>
  <si>
    <t>土壌が混入しないよう収集している</t>
    <rPh sb="10" eb="12">
      <t>シュウシュウ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</si>
</sst>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4"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vertAlign val="superscript"/>
      <sz val="11"/>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b/>
      <u/>
      <sz val="11"/>
      <color rgb="FFFF0000"/>
      <name val="ＭＳ Ｐゴシック"/>
      <family val="3"/>
      <charset val="128"/>
      <scheme val="minor"/>
    </font>
    <font>
      <u/>
      <sz val="9"/>
      <color rgb="FFFF0000"/>
      <name val="ＭＳ Ｐゴシック"/>
      <family val="2"/>
      <charset val="128"/>
      <scheme val="minor"/>
    </font>
    <font>
      <u/>
      <sz val="10"/>
      <color rgb="FFFF0000"/>
      <name val="ＭＳ Ｐゴシック"/>
      <family val="3"/>
      <charset val="128"/>
      <scheme val="minor"/>
    </font>
    <font>
      <sz val="8"/>
      <color rgb="FFFF0000"/>
      <name val="ＭＳ Ｐ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80">
    <xf numFmtId="0" fontId="0" fillId="0" borderId="0" xfId="0">
      <alignment vertical="center"/>
    </xf>
    <xf numFmtId="0" fontId="0" fillId="2" borderId="0" xfId="0" applyFill="1">
      <alignment vertical="center"/>
    </xf>
    <xf numFmtId="0" fontId="5" fillId="3" borderId="14" xfId="0" applyFont="1" applyFill="1" applyBorder="1">
      <alignment vertical="center"/>
    </xf>
    <xf numFmtId="0" fontId="0" fillId="0" borderId="1" xfId="0" applyBorder="1">
      <alignment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0" fillId="0" borderId="2" xfId="0" applyBorder="1">
      <alignment vertical="center"/>
    </xf>
    <xf numFmtId="17" fontId="0" fillId="0" borderId="0" xfId="0" applyNumberFormat="1">
      <alignment vertical="center"/>
    </xf>
    <xf numFmtId="0" fontId="0" fillId="5" borderId="0" xfId="0" applyFill="1">
      <alignment vertical="center"/>
    </xf>
    <xf numFmtId="0" fontId="0" fillId="0" borderId="6" xfId="0" applyBorder="1" applyAlignment="1">
      <alignment vertical="center" wrapText="1"/>
    </xf>
    <xf numFmtId="0" fontId="0" fillId="0" borderId="6" xfId="0" applyBorder="1">
      <alignment vertical="center"/>
    </xf>
    <xf numFmtId="0" fontId="0" fillId="4" borderId="6" xfId="0" applyFill="1" applyBorder="1" applyAlignment="1">
      <alignment vertical="center" wrapText="1"/>
    </xf>
    <xf numFmtId="0" fontId="0" fillId="5" borderId="6" xfId="0" applyFill="1" applyBorder="1">
      <alignment vertical="center"/>
    </xf>
    <xf numFmtId="0" fontId="5" fillId="5" borderId="6" xfId="0" applyFont="1" applyFill="1" applyBorder="1">
      <alignment vertical="center"/>
    </xf>
    <xf numFmtId="0" fontId="0" fillId="5" borderId="18" xfId="0" applyFill="1" applyBorder="1">
      <alignment vertical="center"/>
    </xf>
    <xf numFmtId="0" fontId="4" fillId="3" borderId="15" xfId="0" applyFont="1" applyFill="1" applyBorder="1" applyAlignment="1">
      <alignment vertical="center"/>
    </xf>
    <xf numFmtId="0" fontId="4" fillId="3" borderId="5" xfId="0" applyFont="1" applyFill="1" applyBorder="1" applyAlignment="1">
      <alignment vertical="center"/>
    </xf>
    <xf numFmtId="0" fontId="0" fillId="0" borderId="0" xfId="0"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2" xfId="0" applyBorder="1" applyAlignment="1">
      <alignment horizontal="left" vertical="center"/>
    </xf>
    <xf numFmtId="176" fontId="0" fillId="0" borderId="2" xfId="0" applyNumberFormat="1" applyBorder="1" applyAlignment="1">
      <alignment horizontal="center" vertical="center"/>
    </xf>
    <xf numFmtId="0" fontId="9" fillId="0" borderId="2" xfId="0" applyFont="1" applyBorder="1" applyAlignment="1">
      <alignment horizontal="center" vertical="center"/>
    </xf>
    <xf numFmtId="0" fontId="0" fillId="0" borderId="2" xfId="0" applyFont="1" applyBorder="1" applyAlignment="1">
      <alignment horizontal="left" vertical="center"/>
    </xf>
    <xf numFmtId="0" fontId="9" fillId="0" borderId="2" xfId="0" applyFont="1" applyBorder="1" applyAlignment="1">
      <alignment horizontal="right" vertical="center"/>
    </xf>
    <xf numFmtId="0" fontId="9" fillId="0" borderId="12" xfId="0" applyFont="1" applyBorder="1" applyAlignment="1">
      <alignment horizontal="right" vertical="center"/>
    </xf>
    <xf numFmtId="0" fontId="0" fillId="0" borderId="2" xfId="0" applyBorder="1" applyAlignment="1">
      <alignment horizontal="center" vertical="center"/>
    </xf>
    <xf numFmtId="0" fontId="9" fillId="0" borderId="7" xfId="0" applyFont="1" applyBorder="1" applyAlignment="1">
      <alignment horizontal="left" vertical="center" wrapText="1" indent="1"/>
    </xf>
    <xf numFmtId="0" fontId="0" fillId="0" borderId="8" xfId="0"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2" xfId="0" applyBorder="1" applyAlignment="1">
      <alignment horizontal="right" vertical="center"/>
    </xf>
    <xf numFmtId="0" fontId="0" fillId="0" borderId="16" xfId="0" applyBorder="1" applyAlignment="1">
      <alignment horizontal="left" vertical="center"/>
    </xf>
    <xf numFmtId="0" fontId="0" fillId="0" borderId="0" xfId="0" applyBorder="1" applyAlignment="1">
      <alignment horizontal="left" vertical="center"/>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12" xfId="0" applyBorder="1" applyAlignment="1">
      <alignment horizontal="left" vertical="center" indent="1"/>
    </xf>
    <xf numFmtId="0" fontId="0" fillId="0" borderId="1" xfId="0" applyBorder="1" applyAlignment="1">
      <alignment horizontal="left" vertical="center" wrapText="1" indent="1"/>
    </xf>
    <xf numFmtId="0" fontId="0" fillId="0" borderId="2" xfId="0" applyBorder="1" applyAlignment="1">
      <alignment horizontal="left" vertical="center" wrapText="1" indent="1"/>
    </xf>
    <xf numFmtId="0" fontId="0" fillId="0" borderId="12" xfId="0" applyBorder="1" applyAlignment="1">
      <alignment horizontal="left" vertical="center" wrapText="1" indent="1"/>
    </xf>
    <xf numFmtId="0" fontId="7" fillId="0" borderId="8" xfId="0" applyFont="1" applyBorder="1" applyAlignment="1">
      <alignment horizontal="left" vertical="center"/>
    </xf>
    <xf numFmtId="0" fontId="0" fillId="0" borderId="2" xfId="0" applyBorder="1" applyAlignment="1">
      <alignment horizontal="left" vertical="center" wrapText="1"/>
    </xf>
    <xf numFmtId="0" fontId="0" fillId="0" borderId="12" xfId="0" applyBorder="1" applyAlignment="1">
      <alignment horizontal="left" vertical="center" wrapText="1"/>
    </xf>
    <xf numFmtId="0" fontId="10" fillId="0" borderId="0" xfId="0" applyFont="1" applyAlignment="1">
      <alignment horizontal="lef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4" fillId="3" borderId="15" xfId="0" applyFont="1" applyFill="1" applyBorder="1" applyAlignment="1">
      <alignment horizontal="left" vertical="center"/>
    </xf>
    <xf numFmtId="0" fontId="4" fillId="3" borderId="5" xfId="0" applyFont="1" applyFill="1" applyBorder="1" applyAlignment="1">
      <alignment horizontal="left" vertical="center"/>
    </xf>
    <xf numFmtId="0" fontId="10" fillId="0" borderId="17" xfId="0" applyFont="1" applyBorder="1" applyAlignment="1">
      <alignment horizontal="left" vertical="center"/>
    </xf>
    <xf numFmtId="0" fontId="0" fillId="0" borderId="6" xfId="0" applyBorder="1" applyAlignment="1">
      <alignment horizontal="left" vertical="center" wrapText="1" indent="1"/>
    </xf>
    <xf numFmtId="0" fontId="8"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0" xfId="0" applyFont="1" applyBorder="1" applyAlignment="1">
      <alignment horizontal="left" vertical="center"/>
    </xf>
    <xf numFmtId="0" fontId="0" fillId="0" borderId="1" xfId="0" applyBorder="1" applyAlignment="1">
      <alignment horizontal="center" vertical="center"/>
    </xf>
    <xf numFmtId="0" fontId="0" fillId="0" borderId="10" xfId="0" applyBorder="1" applyAlignment="1">
      <alignment horizontal="left" vertical="center"/>
    </xf>
    <xf numFmtId="0" fontId="12" fillId="0" borderId="2" xfId="0" applyFont="1" applyBorder="1" applyAlignment="1">
      <alignment horizontal="left" vertical="center" wrapText="1"/>
    </xf>
    <xf numFmtId="0" fontId="12" fillId="0" borderId="12" xfId="0" applyFont="1" applyBorder="1" applyAlignment="1">
      <alignment horizontal="left" vertical="center" wrapText="1"/>
    </xf>
    <xf numFmtId="0" fontId="13"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wrapText="1"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7" fillId="0" borderId="0" xfId="0" applyFont="1" applyAlignment="1">
      <alignment horizontal="left" vertical="center" wrapText="1"/>
    </xf>
    <xf numFmtId="0" fontId="2" fillId="2" borderId="0" xfId="0" applyFont="1" applyFill="1" applyAlignment="1">
      <alignment horizontal="left" vertical="center"/>
    </xf>
    <xf numFmtId="49" fontId="0" fillId="0" borderId="4" xfId="0" applyNumberFormat="1" applyBorder="1" applyAlignment="1">
      <alignment horizontal="left" vertical="center"/>
    </xf>
    <xf numFmtId="0" fontId="5" fillId="0" borderId="0" xfId="0" applyFont="1" applyFill="1" applyBorder="1" applyAlignment="1">
      <alignment horizontal="center" vertical="center"/>
    </xf>
    <xf numFmtId="0" fontId="0" fillId="0" borderId="13" xfId="0" applyBorder="1" applyAlignment="1">
      <alignment horizontal="left" vertical="center" indent="1"/>
    </xf>
    <xf numFmtId="0" fontId="0" fillId="0" borderId="6"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AT53" sqref="AT53"/>
    </sheetView>
  </sheetViews>
  <sheetFormatPr defaultRowHeight="13.5" x14ac:dyDescent="0.15"/>
  <cols>
    <col min="1" max="246" width="2.5" customWidth="1"/>
  </cols>
  <sheetData>
    <row r="1" spans="1:42" ht="24" customHeight="1" x14ac:dyDescent="0.15">
      <c r="A1" s="20" t="s">
        <v>64</v>
      </c>
      <c r="B1" s="20"/>
      <c r="C1" s="20"/>
      <c r="D1" s="20"/>
      <c r="E1" s="20"/>
      <c r="F1" s="20"/>
      <c r="G1" s="20"/>
      <c r="H1" s="20"/>
      <c r="I1" s="20"/>
      <c r="J1" s="20"/>
      <c r="K1" s="20"/>
      <c r="L1" s="20"/>
      <c r="M1" s="20"/>
      <c r="N1" s="20"/>
      <c r="O1" s="20"/>
      <c r="P1" s="20"/>
      <c r="Q1" s="20"/>
      <c r="R1" s="20"/>
      <c r="S1" s="20"/>
      <c r="T1" s="20"/>
      <c r="U1" s="20"/>
      <c r="V1" s="20"/>
      <c r="W1" s="20"/>
      <c r="X1" s="20"/>
      <c r="Y1" s="20"/>
      <c r="Z1" s="20"/>
      <c r="AA1" s="27" t="s">
        <v>65</v>
      </c>
      <c r="AB1" s="27"/>
      <c r="AC1" s="27"/>
      <c r="AD1" s="27"/>
      <c r="AE1" s="27"/>
      <c r="AF1" s="27"/>
      <c r="AG1" s="27"/>
      <c r="AH1" s="27"/>
      <c r="AI1" s="27"/>
      <c r="AJ1" s="5" t="s">
        <v>24</v>
      </c>
      <c r="AK1" s="27"/>
      <c r="AL1" s="27"/>
      <c r="AM1" s="5" t="s">
        <v>25</v>
      </c>
      <c r="AN1" s="27"/>
      <c r="AO1" s="27"/>
      <c r="AP1" s="5" t="s">
        <v>66</v>
      </c>
    </row>
    <row r="2" spans="1:42" ht="24" customHeight="1" x14ac:dyDescent="0.15">
      <c r="A2" s="20" t="s">
        <v>9</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row>
    <row r="3" spans="1:42" ht="24" customHeight="1" x14ac:dyDescent="0.15">
      <c r="A3" s="40" t="s">
        <v>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row>
    <row r="4" spans="1:42" ht="24" customHeight="1" x14ac:dyDescent="0.15">
      <c r="A4" s="40" t="s">
        <v>0</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row>
    <row r="5" spans="1:42" ht="24" customHeight="1" x14ac:dyDescent="0.15">
      <c r="A5" s="40" t="s">
        <v>2</v>
      </c>
      <c r="B5" s="40"/>
      <c r="C5" s="40"/>
      <c r="D5" s="40"/>
      <c r="E5" s="40"/>
      <c r="F5" s="40"/>
      <c r="G5" s="40"/>
      <c r="H5" s="40"/>
      <c r="I5" s="40"/>
      <c r="J5" s="40"/>
      <c r="K5" s="40"/>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row>
    <row r="6" spans="1:42" ht="24" customHeight="1" x14ac:dyDescent="0.15">
      <c r="A6" s="40" t="s">
        <v>3</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row>
    <row r="7" spans="1:42"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row>
    <row r="8" spans="1:42" ht="30" customHeight="1" x14ac:dyDescent="0.15">
      <c r="A8" s="75" t="s">
        <v>29</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row>
    <row r="9" spans="1:42" ht="30" customHeight="1" x14ac:dyDescent="0.15">
      <c r="A9" s="45" t="s">
        <v>19</v>
      </c>
      <c r="B9" s="46"/>
      <c r="C9" s="46"/>
      <c r="D9" s="46"/>
      <c r="E9" s="46"/>
      <c r="F9" s="46"/>
      <c r="G9" s="46"/>
      <c r="H9" s="46"/>
      <c r="I9" s="46"/>
      <c r="J9" s="46"/>
      <c r="K9" s="47"/>
      <c r="L9" s="3" t="s">
        <v>20</v>
      </c>
      <c r="M9" s="20" t="s">
        <v>22</v>
      </c>
      <c r="N9" s="20"/>
      <c r="O9" s="20"/>
      <c r="P9" s="20"/>
      <c r="Q9" s="20"/>
      <c r="R9" s="7" t="s">
        <v>20</v>
      </c>
      <c r="S9" s="20" t="s">
        <v>23</v>
      </c>
      <c r="T9" s="20"/>
      <c r="U9" s="20"/>
      <c r="V9" s="20"/>
      <c r="W9" s="20"/>
      <c r="X9" s="7" t="s">
        <v>20</v>
      </c>
      <c r="Y9" s="20" t="s">
        <v>21</v>
      </c>
      <c r="Z9" s="20"/>
      <c r="AA9" s="20"/>
      <c r="AB9" s="20"/>
      <c r="AC9" s="20"/>
      <c r="AD9" s="20" t="s">
        <v>93</v>
      </c>
      <c r="AE9" s="20"/>
      <c r="AF9" s="20"/>
      <c r="AG9" s="20"/>
      <c r="AH9" s="20"/>
      <c r="AI9" s="20"/>
      <c r="AJ9" s="20"/>
      <c r="AK9" s="67" t="str">
        <f>IF(COUNTIF(L9:X9,"☑")&lt;2,"","２つ以上☑が入っています！！")</f>
        <v/>
      </c>
      <c r="AL9" s="67"/>
      <c r="AM9" s="67"/>
      <c r="AN9" s="67"/>
      <c r="AO9" s="67"/>
      <c r="AP9" s="68"/>
    </row>
    <row r="10" spans="1:42" ht="30" customHeight="1" x14ac:dyDescent="0.15">
      <c r="A10" s="45" t="s">
        <v>56</v>
      </c>
      <c r="B10" s="46"/>
      <c r="C10" s="46"/>
      <c r="D10" s="46"/>
      <c r="E10" s="46"/>
      <c r="F10" s="46"/>
      <c r="G10" s="46"/>
      <c r="H10" s="46"/>
      <c r="I10" s="46"/>
      <c r="J10" s="46"/>
      <c r="K10" s="47"/>
      <c r="L10" s="65"/>
      <c r="M10" s="27"/>
      <c r="N10" s="27"/>
      <c r="O10" s="27"/>
      <c r="P10" s="27"/>
      <c r="Q10" s="5" t="s">
        <v>24</v>
      </c>
      <c r="R10" s="27"/>
      <c r="S10" s="27"/>
      <c r="T10" s="27"/>
      <c r="U10" s="27"/>
      <c r="V10" s="5" t="s">
        <v>25</v>
      </c>
      <c r="W10" s="5" t="s">
        <v>26</v>
      </c>
      <c r="X10" s="27"/>
      <c r="Y10" s="27"/>
      <c r="Z10" s="27"/>
      <c r="AA10" s="27"/>
      <c r="AB10" s="27"/>
      <c r="AC10" s="5" t="s">
        <v>24</v>
      </c>
      <c r="AD10" s="27"/>
      <c r="AE10" s="27"/>
      <c r="AF10" s="27"/>
      <c r="AG10" s="27"/>
      <c r="AH10" s="6" t="s">
        <v>25</v>
      </c>
      <c r="AI10" s="6"/>
      <c r="AJ10" s="6" t="s">
        <v>27</v>
      </c>
      <c r="AK10" s="20"/>
      <c r="AL10" s="20"/>
      <c r="AM10" s="20"/>
      <c r="AN10" s="20"/>
      <c r="AO10" s="20"/>
      <c r="AP10" s="21"/>
    </row>
    <row r="11" spans="1:42" ht="121.7" customHeight="1" x14ac:dyDescent="0.15">
      <c r="A11" s="71" t="s">
        <v>94</v>
      </c>
      <c r="B11" s="72"/>
      <c r="C11" s="72"/>
      <c r="D11" s="72"/>
      <c r="E11" s="72"/>
      <c r="F11" s="72"/>
      <c r="G11" s="72"/>
      <c r="H11" s="72"/>
      <c r="I11" s="72"/>
      <c r="J11" s="72"/>
      <c r="K11" s="73"/>
      <c r="L11" s="70"/>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3"/>
    </row>
    <row r="12" spans="1:42" ht="30" customHeight="1" x14ac:dyDescent="0.15">
      <c r="A12" s="48" t="s">
        <v>108</v>
      </c>
      <c r="B12" s="49"/>
      <c r="C12" s="49"/>
      <c r="D12" s="49"/>
      <c r="E12" s="49"/>
      <c r="F12" s="49"/>
      <c r="G12" s="49"/>
      <c r="H12" s="49"/>
      <c r="I12" s="49"/>
      <c r="J12" s="49"/>
      <c r="K12" s="49"/>
      <c r="L12" s="49"/>
      <c r="M12" s="49"/>
      <c r="N12" s="49"/>
      <c r="O12" s="49"/>
      <c r="P12" s="49"/>
      <c r="Q12" s="49"/>
      <c r="R12" s="49"/>
      <c r="S12" s="49"/>
      <c r="T12" s="49"/>
      <c r="U12" s="49"/>
      <c r="V12" s="49"/>
      <c r="W12" s="49"/>
      <c r="X12" s="50"/>
      <c r="Y12" s="4" t="s">
        <v>20</v>
      </c>
      <c r="Z12" s="20" t="s">
        <v>95</v>
      </c>
      <c r="AA12" s="20"/>
      <c r="AB12" s="20"/>
      <c r="AC12" s="20"/>
      <c r="AD12" s="20"/>
      <c r="AE12" s="20"/>
      <c r="AF12" s="20"/>
      <c r="AG12" s="20"/>
      <c r="AH12" s="20"/>
      <c r="AI12" s="20"/>
      <c r="AJ12" s="20"/>
      <c r="AK12" s="20"/>
      <c r="AL12" s="20"/>
      <c r="AM12" s="20"/>
      <c r="AN12" s="20"/>
      <c r="AO12" s="20"/>
      <c r="AP12" s="21"/>
    </row>
    <row r="13" spans="1:42" ht="30" customHeight="1" x14ac:dyDescent="0.15">
      <c r="A13" s="45" t="s">
        <v>97</v>
      </c>
      <c r="B13" s="46"/>
      <c r="C13" s="46"/>
      <c r="D13" s="46"/>
      <c r="E13" s="46"/>
      <c r="F13" s="46"/>
      <c r="G13" s="46"/>
      <c r="H13" s="46"/>
      <c r="I13" s="46"/>
      <c r="J13" s="46"/>
      <c r="K13" s="46"/>
      <c r="L13" s="46"/>
      <c r="M13" s="46"/>
      <c r="N13" s="46"/>
      <c r="O13" s="46"/>
      <c r="P13" s="46"/>
      <c r="Q13" s="46"/>
      <c r="R13" s="46"/>
      <c r="S13" s="46"/>
      <c r="T13" s="46"/>
      <c r="U13" s="46"/>
      <c r="V13" s="46"/>
      <c r="W13" s="46"/>
      <c r="X13" s="47"/>
      <c r="Y13" s="4" t="s">
        <v>20</v>
      </c>
      <c r="Z13" s="20" t="s">
        <v>96</v>
      </c>
      <c r="AA13" s="20"/>
      <c r="AB13" s="20"/>
      <c r="AC13" s="20"/>
      <c r="AD13" s="20"/>
      <c r="AE13" s="20"/>
      <c r="AF13" s="20"/>
      <c r="AG13" s="20"/>
      <c r="AH13" s="20"/>
      <c r="AI13" s="20"/>
      <c r="AJ13" s="20"/>
      <c r="AK13" s="20"/>
      <c r="AL13" s="20"/>
      <c r="AM13" s="20"/>
      <c r="AN13" s="20"/>
      <c r="AO13" s="20"/>
      <c r="AP13" s="21"/>
    </row>
    <row r="14" spans="1:42" ht="30" customHeight="1" x14ac:dyDescent="0.15">
      <c r="A14" s="45" t="s">
        <v>111</v>
      </c>
      <c r="B14" s="46"/>
      <c r="C14" s="46"/>
      <c r="D14" s="46"/>
      <c r="E14" s="46"/>
      <c r="F14" s="46"/>
      <c r="G14" s="46"/>
      <c r="H14" s="46"/>
      <c r="I14" s="46"/>
      <c r="J14" s="46"/>
      <c r="K14" s="46"/>
      <c r="L14" s="46"/>
      <c r="M14" s="46"/>
      <c r="N14" s="46"/>
      <c r="O14" s="46"/>
      <c r="P14" s="46"/>
      <c r="Q14" s="46"/>
      <c r="R14" s="46"/>
      <c r="S14" s="46"/>
      <c r="T14" s="46"/>
      <c r="U14" s="46"/>
      <c r="V14" s="46"/>
      <c r="W14" s="46"/>
      <c r="X14" s="47"/>
      <c r="Y14" s="4" t="s">
        <v>20</v>
      </c>
      <c r="Z14" s="20" t="s">
        <v>110</v>
      </c>
      <c r="AA14" s="20"/>
      <c r="AB14" s="20"/>
      <c r="AC14" s="20"/>
      <c r="AD14" s="20"/>
      <c r="AE14" s="20"/>
      <c r="AF14" s="20"/>
      <c r="AG14" s="20"/>
      <c r="AH14" s="20"/>
      <c r="AI14" s="20"/>
      <c r="AJ14" s="20"/>
      <c r="AK14" s="20"/>
      <c r="AL14" s="20"/>
      <c r="AM14" s="20"/>
      <c r="AN14" s="20"/>
      <c r="AO14" s="20"/>
      <c r="AP14" s="21"/>
    </row>
    <row r="15" spans="1:42" ht="13.35" customHeight="1" x14ac:dyDescent="0.15">
      <c r="A15" s="51" t="s">
        <v>98</v>
      </c>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row>
    <row r="16" spans="1:42" x14ac:dyDescent="0.15">
      <c r="A16" s="69" t="str">
        <f>IF(OR(COUNTIF(L9:X9,"☑")+COUNTIF(Y12:Y14,"☑")=4,COUNTIF(L9:X9,"☑")+COUNTIF(Y12:Y14,"☑")=0),"","↑☑に漏れ、誤まりがあります！！")</f>
        <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row>
    <row r="17" spans="1:42" ht="30" customHeight="1" x14ac:dyDescent="0.15">
      <c r="A17" s="75" t="s">
        <v>15</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row>
    <row r="18" spans="1:42" ht="58.35" customHeight="1" x14ac:dyDescent="0.15">
      <c r="A18" s="78" t="s">
        <v>14</v>
      </c>
      <c r="B18" s="78"/>
      <c r="C18" s="78"/>
      <c r="D18" s="78"/>
      <c r="E18" s="78"/>
      <c r="F18" s="78"/>
      <c r="G18" s="78"/>
      <c r="H18" s="78"/>
      <c r="I18" s="78"/>
      <c r="J18" s="78"/>
      <c r="K18" s="78"/>
      <c r="L18" s="66"/>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row>
    <row r="19" spans="1:42" ht="30" customHeight="1" x14ac:dyDescent="0.15">
      <c r="A19" s="45" t="s">
        <v>99</v>
      </c>
      <c r="B19" s="46"/>
      <c r="C19" s="46"/>
      <c r="D19" s="46"/>
      <c r="E19" s="46"/>
      <c r="F19" s="46"/>
      <c r="G19" s="46"/>
      <c r="H19" s="46"/>
      <c r="I19" s="46"/>
      <c r="J19" s="46"/>
      <c r="K19" s="46"/>
      <c r="L19" s="46"/>
      <c r="M19" s="46"/>
      <c r="N19" s="46"/>
      <c r="O19" s="46"/>
      <c r="P19" s="46"/>
      <c r="Q19" s="46"/>
      <c r="R19" s="46"/>
      <c r="S19" s="46"/>
      <c r="T19" s="46"/>
      <c r="U19" s="46"/>
      <c r="V19" s="46"/>
      <c r="W19" s="47"/>
      <c r="X19" s="3" t="s">
        <v>20</v>
      </c>
      <c r="Y19" s="20" t="s">
        <v>31</v>
      </c>
      <c r="Z19" s="20"/>
      <c r="AA19" s="20"/>
      <c r="AB19" s="20"/>
      <c r="AC19" s="20"/>
      <c r="AD19" s="20"/>
      <c r="AE19" s="20"/>
      <c r="AF19" s="20"/>
      <c r="AG19" s="20"/>
      <c r="AH19" s="20"/>
      <c r="AI19" s="20"/>
      <c r="AJ19" s="20"/>
      <c r="AK19" s="20"/>
      <c r="AL19" s="20"/>
      <c r="AM19" s="20"/>
      <c r="AN19" s="20"/>
      <c r="AO19" s="20"/>
      <c r="AP19" s="21"/>
    </row>
    <row r="20" spans="1:42" ht="30" customHeight="1" x14ac:dyDescent="0.15">
      <c r="A20" s="45" t="s">
        <v>109</v>
      </c>
      <c r="B20" s="46"/>
      <c r="C20" s="46"/>
      <c r="D20" s="46"/>
      <c r="E20" s="46"/>
      <c r="F20" s="46"/>
      <c r="G20" s="46"/>
      <c r="H20" s="46"/>
      <c r="I20" s="46"/>
      <c r="J20" s="46"/>
      <c r="K20" s="46"/>
      <c r="L20" s="46"/>
      <c r="M20" s="46"/>
      <c r="N20" s="46"/>
      <c r="O20" s="46"/>
      <c r="P20" s="46"/>
      <c r="Q20" s="46"/>
      <c r="R20" s="46"/>
      <c r="S20" s="46"/>
      <c r="T20" s="46"/>
      <c r="U20" s="46"/>
      <c r="V20" s="46"/>
      <c r="W20" s="47"/>
      <c r="X20" s="3" t="s">
        <v>20</v>
      </c>
      <c r="Y20" s="20" t="s">
        <v>32</v>
      </c>
      <c r="Z20" s="20"/>
      <c r="AA20" s="20"/>
      <c r="AB20" s="20"/>
      <c r="AC20" s="20"/>
      <c r="AD20" s="20"/>
      <c r="AE20" s="20"/>
      <c r="AF20" s="20"/>
      <c r="AG20" s="20"/>
      <c r="AH20" s="20"/>
      <c r="AI20" s="20"/>
      <c r="AJ20" s="20"/>
      <c r="AK20" s="20"/>
      <c r="AL20" s="20"/>
      <c r="AM20" s="20"/>
      <c r="AN20" s="20"/>
      <c r="AO20" s="20"/>
      <c r="AP20" s="21"/>
    </row>
    <row r="21" spans="1:42" ht="30" customHeight="1" x14ac:dyDescent="0.15">
      <c r="A21" s="45" t="s">
        <v>13</v>
      </c>
      <c r="B21" s="46"/>
      <c r="C21" s="46"/>
      <c r="D21" s="46"/>
      <c r="E21" s="46"/>
      <c r="F21" s="46"/>
      <c r="G21" s="46"/>
      <c r="H21" s="46"/>
      <c r="I21" s="46"/>
      <c r="J21" s="46"/>
      <c r="K21" s="46"/>
      <c r="L21" s="46"/>
      <c r="M21" s="46"/>
      <c r="N21" s="46"/>
      <c r="O21" s="46"/>
      <c r="P21" s="46"/>
      <c r="Q21" s="46"/>
      <c r="R21" s="46"/>
      <c r="S21" s="46"/>
      <c r="T21" s="46"/>
      <c r="U21" s="46"/>
      <c r="V21" s="46"/>
      <c r="W21" s="47"/>
      <c r="X21" s="3" t="s">
        <v>20</v>
      </c>
      <c r="Y21" s="20" t="s">
        <v>33</v>
      </c>
      <c r="Z21" s="20"/>
      <c r="AA21" s="20"/>
      <c r="AB21" s="20"/>
      <c r="AC21" s="20"/>
      <c r="AD21" s="20"/>
      <c r="AE21" s="20"/>
      <c r="AF21" s="20"/>
      <c r="AG21" s="20"/>
      <c r="AH21" s="20"/>
      <c r="AI21" s="20"/>
      <c r="AJ21" s="20"/>
      <c r="AK21" s="20"/>
      <c r="AL21" s="20"/>
      <c r="AM21" s="20"/>
      <c r="AN21" s="20"/>
      <c r="AO21" s="20"/>
      <c r="AP21" s="21"/>
    </row>
    <row r="22" spans="1:42" ht="30" customHeight="1" x14ac:dyDescent="0.15">
      <c r="A22" s="45" t="s">
        <v>7</v>
      </c>
      <c r="B22" s="46"/>
      <c r="C22" s="46"/>
      <c r="D22" s="46"/>
      <c r="E22" s="46"/>
      <c r="F22" s="46"/>
      <c r="G22" s="46"/>
      <c r="H22" s="46"/>
      <c r="I22" s="46"/>
      <c r="J22" s="46"/>
      <c r="K22" s="46"/>
      <c r="L22" s="46"/>
      <c r="M22" s="46"/>
      <c r="N22" s="46"/>
      <c r="O22" s="46"/>
      <c r="P22" s="46"/>
      <c r="Q22" s="46"/>
      <c r="R22" s="46"/>
      <c r="S22" s="46"/>
      <c r="T22" s="46"/>
      <c r="U22" s="46"/>
      <c r="V22" s="46"/>
      <c r="W22" s="47"/>
      <c r="X22" s="65" t="s">
        <v>35</v>
      </c>
      <c r="Y22" s="27"/>
      <c r="Z22" s="27"/>
      <c r="AA22" s="27"/>
      <c r="AB22" s="27"/>
      <c r="AC22" s="27"/>
      <c r="AD22" s="27"/>
      <c r="AE22" s="27"/>
      <c r="AF22" s="27"/>
      <c r="AG22" s="27"/>
      <c r="AH22" s="20" t="s">
        <v>36</v>
      </c>
      <c r="AI22" s="20"/>
      <c r="AJ22" s="20"/>
      <c r="AK22" s="20"/>
      <c r="AL22" s="20"/>
      <c r="AM22" s="20"/>
      <c r="AN22" s="20"/>
      <c r="AO22" s="20"/>
      <c r="AP22" s="21"/>
    </row>
    <row r="23" spans="1:42" ht="12.6" customHeight="1" thickBot="1" x14ac:dyDescent="0.2">
      <c r="A23" s="59" t="str">
        <f>IF(OR(COUNTIF(X19:X21,"☑")=3,COUNTIF(X19:X21,"☑")=0),"","↑☑に漏れ、誤まりがあります！！")</f>
        <v/>
      </c>
      <c r="B23" s="59"/>
      <c r="C23" s="59"/>
      <c r="D23" s="59"/>
      <c r="E23" s="59"/>
      <c r="F23" s="59"/>
      <c r="G23" s="59"/>
      <c r="H23" s="59"/>
      <c r="I23" s="59"/>
      <c r="J23" s="59"/>
      <c r="K23" s="59"/>
      <c r="L23" s="59"/>
      <c r="M23" s="59"/>
      <c r="N23" s="59"/>
      <c r="O23" s="59"/>
      <c r="P23" s="59"/>
      <c r="Q23" s="59"/>
      <c r="R23" s="59"/>
      <c r="S23" s="59"/>
      <c r="T23" s="59"/>
      <c r="U23" s="59"/>
      <c r="V23" s="59"/>
      <c r="W23" s="59"/>
      <c r="X23" s="64"/>
      <c r="Y23" s="64"/>
      <c r="Z23" s="64"/>
      <c r="AA23" s="64"/>
      <c r="AB23" s="64"/>
      <c r="AC23" s="64"/>
      <c r="AD23" s="64"/>
      <c r="AE23" s="64"/>
      <c r="AF23" s="64"/>
      <c r="AG23" s="64"/>
      <c r="AH23" s="64"/>
      <c r="AI23" s="64"/>
      <c r="AJ23" s="64"/>
      <c r="AK23" s="64"/>
      <c r="AL23" s="64"/>
      <c r="AM23" s="64"/>
      <c r="AN23" s="64"/>
      <c r="AO23" s="64"/>
      <c r="AP23" s="64"/>
    </row>
    <row r="24" spans="1:42" ht="30" customHeight="1" thickBot="1" x14ac:dyDescent="0.2">
      <c r="A24" s="55" t="s">
        <v>100</v>
      </c>
      <c r="B24" s="56"/>
      <c r="C24" s="56"/>
      <c r="D24" s="56"/>
      <c r="E24" s="56"/>
      <c r="F24" s="56"/>
      <c r="G24" s="56"/>
      <c r="H24" s="56"/>
      <c r="I24" s="56"/>
      <c r="J24" s="56"/>
      <c r="K24" s="56"/>
      <c r="L24" s="2" t="s">
        <v>20</v>
      </c>
      <c r="M24" s="16" t="s">
        <v>28</v>
      </c>
      <c r="N24" s="16"/>
      <c r="O24" s="16"/>
      <c r="P24" s="16"/>
      <c r="Q24" s="16"/>
      <c r="R24" s="16"/>
      <c r="S24" s="16"/>
      <c r="T24" s="16"/>
      <c r="U24" s="16"/>
      <c r="V24" s="16"/>
      <c r="W24" s="17"/>
      <c r="X24" s="77"/>
      <c r="Y24" s="77"/>
      <c r="Z24" s="77"/>
      <c r="AA24" s="77"/>
      <c r="AB24" s="77"/>
      <c r="AC24" s="77"/>
      <c r="AD24" s="77"/>
      <c r="AE24" s="77"/>
      <c r="AF24" s="77"/>
      <c r="AG24" s="77"/>
      <c r="AH24" s="77"/>
      <c r="AI24" s="77"/>
      <c r="AJ24" s="77"/>
      <c r="AK24" s="77"/>
      <c r="AL24" s="77"/>
      <c r="AM24" s="77"/>
      <c r="AN24" s="77"/>
      <c r="AO24" s="77"/>
      <c r="AP24" s="77"/>
    </row>
    <row r="25" spans="1:42" ht="12.6" customHeight="1" x14ac:dyDescent="0.15">
      <c r="A25" s="43"/>
      <c r="B25" s="43"/>
      <c r="C25" s="43"/>
      <c r="D25" s="43"/>
      <c r="E25" s="43"/>
      <c r="F25" s="43"/>
      <c r="G25" s="43"/>
      <c r="H25" s="43"/>
      <c r="I25" s="43"/>
      <c r="J25" s="43"/>
      <c r="K25" s="43"/>
      <c r="L25" s="43"/>
      <c r="M25" s="43"/>
      <c r="N25" s="43"/>
      <c r="O25" s="43"/>
      <c r="P25" s="43"/>
      <c r="Q25" s="43"/>
      <c r="R25" s="43"/>
      <c r="S25" s="43"/>
      <c r="T25" s="43"/>
      <c r="U25" s="43"/>
      <c r="V25" s="43"/>
      <c r="W25" s="43"/>
      <c r="X25" s="44"/>
      <c r="Y25" s="44"/>
      <c r="Z25" s="44"/>
      <c r="AA25" s="44"/>
      <c r="AB25" s="44"/>
      <c r="AC25" s="44"/>
      <c r="AD25" s="44"/>
      <c r="AE25" s="44"/>
      <c r="AF25" s="44"/>
      <c r="AG25" s="44"/>
      <c r="AH25" s="44"/>
      <c r="AI25" s="44"/>
      <c r="AJ25" s="44"/>
      <c r="AK25" s="44"/>
      <c r="AL25" s="44"/>
      <c r="AM25" s="44"/>
      <c r="AN25" s="44"/>
      <c r="AO25" s="44"/>
      <c r="AP25" s="44"/>
    </row>
    <row r="26" spans="1:42" ht="30" customHeight="1" x14ac:dyDescent="0.15">
      <c r="A26" s="75" t="s">
        <v>34</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1"/>
      <c r="AL26" s="1"/>
      <c r="AM26" s="1"/>
      <c r="AN26" s="1"/>
      <c r="AO26" s="1"/>
      <c r="AP26" s="1"/>
    </row>
    <row r="27" spans="1:42" ht="30" customHeight="1" x14ac:dyDescent="0.15">
      <c r="A27" s="45" t="s">
        <v>10</v>
      </c>
      <c r="B27" s="46"/>
      <c r="C27" s="46"/>
      <c r="D27" s="46"/>
      <c r="E27" s="46"/>
      <c r="F27" s="46"/>
      <c r="G27" s="46"/>
      <c r="H27" s="46"/>
      <c r="I27" s="46"/>
      <c r="J27" s="46"/>
      <c r="K27" s="46"/>
      <c r="L27" s="46"/>
      <c r="M27" s="46"/>
      <c r="N27" s="46"/>
      <c r="O27" s="46"/>
      <c r="P27" s="46"/>
      <c r="Q27" s="46"/>
      <c r="R27" s="46"/>
      <c r="S27" s="46"/>
      <c r="T27" s="46"/>
      <c r="U27" s="46"/>
      <c r="V27" s="46"/>
      <c r="W27" s="47"/>
      <c r="X27" s="3" t="s">
        <v>20</v>
      </c>
      <c r="Y27" s="20" t="s">
        <v>31</v>
      </c>
      <c r="Z27" s="20"/>
      <c r="AA27" s="20"/>
      <c r="AB27" s="20"/>
      <c r="AC27" s="20"/>
      <c r="AD27" s="20"/>
      <c r="AE27" s="20"/>
      <c r="AF27" s="20"/>
      <c r="AG27" s="20"/>
      <c r="AH27" s="20"/>
      <c r="AI27" s="20"/>
      <c r="AJ27" s="20"/>
      <c r="AK27" s="20"/>
      <c r="AL27" s="20"/>
      <c r="AM27" s="20"/>
      <c r="AN27" s="20"/>
      <c r="AO27" s="20"/>
      <c r="AP27" s="21"/>
    </row>
    <row r="28" spans="1:42" ht="30" customHeight="1" x14ac:dyDescent="0.15">
      <c r="A28" s="45" t="s">
        <v>6</v>
      </c>
      <c r="B28" s="46"/>
      <c r="C28" s="46"/>
      <c r="D28" s="46"/>
      <c r="E28" s="46"/>
      <c r="F28" s="46"/>
      <c r="G28" s="46"/>
      <c r="H28" s="46"/>
      <c r="I28" s="46"/>
      <c r="J28" s="46"/>
      <c r="K28" s="46"/>
      <c r="L28" s="46"/>
      <c r="M28" s="46"/>
      <c r="N28" s="46"/>
      <c r="O28" s="46"/>
      <c r="P28" s="46"/>
      <c r="Q28" s="46"/>
      <c r="R28" s="46"/>
      <c r="S28" s="46"/>
      <c r="T28" s="46"/>
      <c r="U28" s="46"/>
      <c r="V28" s="46"/>
      <c r="W28" s="47"/>
      <c r="X28" s="3" t="s">
        <v>20</v>
      </c>
      <c r="Y28" s="20" t="s">
        <v>31</v>
      </c>
      <c r="Z28" s="20"/>
      <c r="AA28" s="20"/>
      <c r="AB28" s="20"/>
      <c r="AC28" s="20"/>
      <c r="AD28" s="20"/>
      <c r="AE28" s="20"/>
      <c r="AF28" s="20"/>
      <c r="AG28" s="20"/>
      <c r="AH28" s="20"/>
      <c r="AI28" s="20"/>
      <c r="AJ28" s="20"/>
      <c r="AK28" s="20"/>
      <c r="AL28" s="20"/>
      <c r="AM28" s="20"/>
      <c r="AN28" s="20"/>
      <c r="AO28" s="20"/>
      <c r="AP28" s="21"/>
    </row>
    <row r="29" spans="1:42" ht="30" customHeight="1" x14ac:dyDescent="0.15">
      <c r="A29" s="45" t="s">
        <v>11</v>
      </c>
      <c r="B29" s="46"/>
      <c r="C29" s="46"/>
      <c r="D29" s="46"/>
      <c r="E29" s="46"/>
      <c r="F29" s="46"/>
      <c r="G29" s="46"/>
      <c r="H29" s="46"/>
      <c r="I29" s="46"/>
      <c r="J29" s="46"/>
      <c r="K29" s="46"/>
      <c r="L29" s="46"/>
      <c r="M29" s="46"/>
      <c r="N29" s="46"/>
      <c r="O29" s="46"/>
      <c r="P29" s="46"/>
      <c r="Q29" s="46"/>
      <c r="R29" s="46"/>
      <c r="S29" s="46"/>
      <c r="T29" s="46"/>
      <c r="U29" s="46"/>
      <c r="V29" s="46"/>
      <c r="W29" s="47"/>
      <c r="X29" s="3" t="s">
        <v>20</v>
      </c>
      <c r="Y29" s="20" t="s">
        <v>37</v>
      </c>
      <c r="Z29" s="20"/>
      <c r="AA29" s="20"/>
      <c r="AB29" s="20"/>
      <c r="AC29" s="20"/>
      <c r="AD29" s="20"/>
      <c r="AE29" s="20"/>
      <c r="AF29" s="20"/>
      <c r="AG29" s="20"/>
      <c r="AH29" s="20"/>
      <c r="AI29" s="20"/>
      <c r="AJ29" s="20"/>
      <c r="AK29" s="20"/>
      <c r="AL29" s="20"/>
      <c r="AM29" s="20"/>
      <c r="AN29" s="20"/>
      <c r="AO29" s="20"/>
      <c r="AP29" s="21"/>
    </row>
    <row r="30" spans="1:42" ht="30" customHeight="1" x14ac:dyDescent="0.15">
      <c r="A30" s="54" t="str">
        <f>IF(OR(COUNTIF(X27:X29,"☑")=3,COUNTIF(X27:X29,"☑")=0),"","↑☑に漏れ、誤まりがあります！！")</f>
        <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row>
    <row r="31" spans="1:42" ht="30" customHeight="1" x14ac:dyDescent="0.15">
      <c r="A31" s="75" t="s">
        <v>101</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row>
    <row r="32" spans="1:42" ht="30" customHeight="1" x14ac:dyDescent="0.15">
      <c r="A32" s="45" t="s">
        <v>5</v>
      </c>
      <c r="B32" s="46"/>
      <c r="C32" s="46"/>
      <c r="D32" s="46"/>
      <c r="E32" s="46"/>
      <c r="F32" s="46"/>
      <c r="G32" s="46"/>
      <c r="H32" s="46"/>
      <c r="I32" s="46"/>
      <c r="J32" s="46"/>
      <c r="K32" s="47"/>
      <c r="L32" s="19"/>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1"/>
    </row>
    <row r="33" spans="1:42" ht="30" customHeight="1" x14ac:dyDescent="0.15">
      <c r="A33" s="45" t="s">
        <v>38</v>
      </c>
      <c r="B33" s="46"/>
      <c r="C33" s="46"/>
      <c r="D33" s="46"/>
      <c r="E33" s="46"/>
      <c r="F33" s="46"/>
      <c r="G33" s="46"/>
      <c r="H33" s="46"/>
      <c r="I33" s="46"/>
      <c r="J33" s="46"/>
      <c r="K33" s="46"/>
      <c r="L33" s="46"/>
      <c r="M33" s="46"/>
      <c r="N33" s="46"/>
      <c r="O33" s="46"/>
      <c r="P33" s="46"/>
      <c r="Q33" s="46"/>
      <c r="R33" s="46"/>
      <c r="S33" s="46"/>
      <c r="T33" s="46"/>
      <c r="U33" s="46"/>
      <c r="V33" s="46"/>
      <c r="W33" s="47"/>
      <c r="X33" s="3" t="s">
        <v>20</v>
      </c>
      <c r="Y33" s="20" t="s">
        <v>40</v>
      </c>
      <c r="Z33" s="20"/>
      <c r="AA33" s="20"/>
      <c r="AB33" s="20"/>
      <c r="AC33" s="20"/>
      <c r="AD33" s="20"/>
      <c r="AE33" s="20"/>
      <c r="AF33" s="20"/>
      <c r="AG33" s="20"/>
      <c r="AH33" s="20"/>
      <c r="AI33" s="20"/>
      <c r="AJ33" s="20"/>
      <c r="AK33" s="20"/>
      <c r="AL33" s="20"/>
      <c r="AM33" s="20"/>
      <c r="AN33" s="20"/>
      <c r="AO33" s="20"/>
      <c r="AP33" s="21"/>
    </row>
    <row r="34" spans="1:42" ht="30" customHeight="1" x14ac:dyDescent="0.15">
      <c r="A34" s="48" t="s">
        <v>73</v>
      </c>
      <c r="B34" s="46"/>
      <c r="C34" s="46"/>
      <c r="D34" s="46"/>
      <c r="E34" s="46"/>
      <c r="F34" s="46"/>
      <c r="G34" s="46"/>
      <c r="H34" s="46"/>
      <c r="I34" s="46"/>
      <c r="J34" s="46"/>
      <c r="K34" s="47"/>
      <c r="L34" s="4" t="s">
        <v>20</v>
      </c>
      <c r="M34" s="20" t="s">
        <v>39</v>
      </c>
      <c r="N34" s="20"/>
      <c r="O34" s="20"/>
      <c r="P34" s="20"/>
      <c r="Q34" s="20"/>
      <c r="R34" s="20"/>
      <c r="S34" s="20"/>
      <c r="T34" s="20"/>
      <c r="U34" s="20"/>
      <c r="V34" s="20"/>
      <c r="W34" s="21"/>
      <c r="X34" s="3" t="s">
        <v>20</v>
      </c>
      <c r="Y34" s="52" t="s">
        <v>41</v>
      </c>
      <c r="Z34" s="52"/>
      <c r="AA34" s="52"/>
      <c r="AB34" s="52"/>
      <c r="AC34" s="52"/>
      <c r="AD34" s="52"/>
      <c r="AE34" s="52"/>
      <c r="AF34" s="52"/>
      <c r="AG34" s="52"/>
      <c r="AH34" s="52"/>
      <c r="AI34" s="52"/>
      <c r="AJ34" s="52"/>
      <c r="AK34" s="52"/>
      <c r="AL34" s="52"/>
      <c r="AM34" s="52"/>
      <c r="AN34" s="52"/>
      <c r="AO34" s="52"/>
      <c r="AP34" s="53"/>
    </row>
    <row r="35" spans="1:42" ht="12.6" customHeight="1" x14ac:dyDescent="0.15">
      <c r="A35" s="54" t="str">
        <f>IF(OR(AND(COUNTIF(X33,"☑")=1,COUNTIF(L34:X34,"☑")=1),COUNTIF(A33:X34,"☑")=0),"","↑☑に漏れ、誤まりがあります！！")</f>
        <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row>
    <row r="36" spans="1:42" ht="30" customHeight="1" x14ac:dyDescent="0.15">
      <c r="A36" s="48" t="s">
        <v>42</v>
      </c>
      <c r="B36" s="49"/>
      <c r="C36" s="49"/>
      <c r="D36" s="49"/>
      <c r="E36" s="49"/>
      <c r="F36" s="49"/>
      <c r="G36" s="62" t="str">
        <f>IF(COUNTIF(S37:S38,"☑")&lt;2,"","２つ☑が入っています！！↓→")</f>
        <v/>
      </c>
      <c r="H36" s="62"/>
      <c r="I36" s="62"/>
      <c r="J36" s="62"/>
      <c r="K36" s="63"/>
      <c r="L36" s="19" t="s">
        <v>8</v>
      </c>
      <c r="M36" s="20"/>
      <c r="N36" s="20"/>
      <c r="O36" s="20"/>
      <c r="P36" s="20"/>
      <c r="Q36" s="20"/>
      <c r="R36" s="20"/>
      <c r="S36" s="20"/>
      <c r="T36" s="20"/>
      <c r="U36" s="20"/>
      <c r="V36" s="21"/>
      <c r="W36" s="19" t="s">
        <v>35</v>
      </c>
      <c r="X36" s="20"/>
      <c r="Y36" s="20"/>
      <c r="Z36" s="22"/>
      <c r="AA36" s="22"/>
      <c r="AB36" s="22"/>
      <c r="AC36" s="22"/>
      <c r="AD36" s="22"/>
      <c r="AE36" s="22"/>
      <c r="AF36" s="22"/>
      <c r="AG36" s="22"/>
      <c r="AH36" s="20" t="s">
        <v>57</v>
      </c>
      <c r="AI36" s="20"/>
      <c r="AJ36" s="20"/>
      <c r="AK36" s="20"/>
      <c r="AL36" s="20"/>
      <c r="AM36" s="20"/>
      <c r="AN36" s="20"/>
      <c r="AO36" s="20"/>
      <c r="AP36" s="21"/>
    </row>
    <row r="37" spans="1:42" ht="30" customHeight="1" x14ac:dyDescent="0.15">
      <c r="A37" s="28" t="s">
        <v>104</v>
      </c>
      <c r="B37" s="29"/>
      <c r="C37" s="29"/>
      <c r="D37" s="29"/>
      <c r="E37" s="29"/>
      <c r="F37" s="29"/>
      <c r="G37" s="29"/>
      <c r="H37" s="32"/>
      <c r="I37" s="32"/>
      <c r="J37" s="32"/>
      <c r="K37" s="33"/>
      <c r="L37" s="36" t="s">
        <v>12</v>
      </c>
      <c r="M37" s="37"/>
      <c r="N37" s="37"/>
      <c r="O37" s="37"/>
      <c r="P37" s="37"/>
      <c r="Q37" s="37"/>
      <c r="R37" s="38"/>
      <c r="S37" s="3" t="s">
        <v>20</v>
      </c>
      <c r="T37" s="20" t="s">
        <v>35</v>
      </c>
      <c r="U37" s="20"/>
      <c r="V37" s="20"/>
      <c r="W37" s="27"/>
      <c r="X37" s="27"/>
      <c r="Y37" s="27"/>
      <c r="Z37" s="27"/>
      <c r="AA37" s="27"/>
      <c r="AB37" s="27"/>
      <c r="AC37" s="27"/>
      <c r="AD37" s="27"/>
      <c r="AE37" s="27"/>
      <c r="AF37" s="42" t="s">
        <v>43</v>
      </c>
      <c r="AG37" s="42"/>
      <c r="AH37" s="42"/>
      <c r="AI37" s="42"/>
      <c r="AJ37" s="42"/>
      <c r="AK37" s="20"/>
      <c r="AL37" s="20"/>
      <c r="AM37" s="20"/>
      <c r="AN37" s="20"/>
      <c r="AO37" s="20"/>
      <c r="AP37" s="21"/>
    </row>
    <row r="38" spans="1:42" ht="30" customHeight="1" x14ac:dyDescent="0.15">
      <c r="A38" s="30"/>
      <c r="B38" s="31"/>
      <c r="C38" s="31"/>
      <c r="D38" s="31"/>
      <c r="E38" s="31"/>
      <c r="F38" s="31"/>
      <c r="G38" s="31"/>
      <c r="H38" s="34"/>
      <c r="I38" s="34"/>
      <c r="J38" s="34"/>
      <c r="K38" s="35"/>
      <c r="L38" s="39"/>
      <c r="M38" s="40"/>
      <c r="N38" s="40"/>
      <c r="O38" s="40"/>
      <c r="P38" s="40"/>
      <c r="Q38" s="40"/>
      <c r="R38" s="41"/>
      <c r="S38" s="3" t="s">
        <v>20</v>
      </c>
      <c r="T38" s="20" t="s">
        <v>77</v>
      </c>
      <c r="U38" s="20"/>
      <c r="V38" s="20"/>
      <c r="W38" s="20"/>
      <c r="X38" s="20"/>
      <c r="Y38" s="20"/>
      <c r="Z38" s="20"/>
      <c r="AA38" s="24" t="s">
        <v>75</v>
      </c>
      <c r="AB38" s="24"/>
      <c r="AC38" s="24"/>
      <c r="AD38" s="24"/>
      <c r="AE38" s="24"/>
      <c r="AF38" s="24"/>
      <c r="AG38" s="23">
        <v>59.3</v>
      </c>
      <c r="AH38" s="23"/>
      <c r="AI38" s="23"/>
      <c r="AJ38" s="23"/>
      <c r="AK38" s="23"/>
      <c r="AL38" s="25" t="s">
        <v>44</v>
      </c>
      <c r="AM38" s="25"/>
      <c r="AN38" s="25"/>
      <c r="AO38" s="25"/>
      <c r="AP38" s="26"/>
    </row>
    <row r="39" spans="1:42" ht="6" customHeight="1" x14ac:dyDescent="0.1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row>
    <row r="40" spans="1:42" ht="30" customHeight="1" x14ac:dyDescent="0.15">
      <c r="A40" s="48" t="s">
        <v>46</v>
      </c>
      <c r="B40" s="49"/>
      <c r="C40" s="49"/>
      <c r="D40" s="49"/>
      <c r="E40" s="49"/>
      <c r="F40" s="49"/>
      <c r="G40" s="62" t="str">
        <f>IF(COUNTIF(S41:S42,"☑")&lt;2,"","２つ☑が入っています！！↓→")</f>
        <v/>
      </c>
      <c r="H40" s="62"/>
      <c r="I40" s="62"/>
      <c r="J40" s="62"/>
      <c r="K40" s="63"/>
      <c r="L40" s="19" t="s">
        <v>8</v>
      </c>
      <c r="M40" s="20"/>
      <c r="N40" s="20"/>
      <c r="O40" s="20"/>
      <c r="P40" s="20"/>
      <c r="Q40" s="20"/>
      <c r="R40" s="20"/>
      <c r="S40" s="20"/>
      <c r="T40" s="20"/>
      <c r="U40" s="20"/>
      <c r="V40" s="21"/>
      <c r="W40" s="19" t="s">
        <v>35</v>
      </c>
      <c r="X40" s="20"/>
      <c r="Y40" s="20"/>
      <c r="Z40" s="22"/>
      <c r="AA40" s="22"/>
      <c r="AB40" s="22"/>
      <c r="AC40" s="22"/>
      <c r="AD40" s="22"/>
      <c r="AE40" s="22"/>
      <c r="AF40" s="22"/>
      <c r="AG40" s="22"/>
      <c r="AH40" s="20" t="s">
        <v>57</v>
      </c>
      <c r="AI40" s="20"/>
      <c r="AJ40" s="20"/>
      <c r="AK40" s="20"/>
      <c r="AL40" s="20"/>
      <c r="AM40" s="20"/>
      <c r="AN40" s="20"/>
      <c r="AO40" s="20"/>
      <c r="AP40" s="21"/>
    </row>
    <row r="41" spans="1:42" ht="30" customHeight="1" x14ac:dyDescent="0.15">
      <c r="A41" s="28" t="s">
        <v>104</v>
      </c>
      <c r="B41" s="29"/>
      <c r="C41" s="29"/>
      <c r="D41" s="29"/>
      <c r="E41" s="29"/>
      <c r="F41" s="29"/>
      <c r="G41" s="29"/>
      <c r="H41" s="32"/>
      <c r="I41" s="32"/>
      <c r="J41" s="32"/>
      <c r="K41" s="33"/>
      <c r="L41" s="36" t="s">
        <v>12</v>
      </c>
      <c r="M41" s="37"/>
      <c r="N41" s="37"/>
      <c r="O41" s="37"/>
      <c r="P41" s="37"/>
      <c r="Q41" s="37"/>
      <c r="R41" s="38"/>
      <c r="S41" s="3" t="s">
        <v>20</v>
      </c>
      <c r="T41" s="20" t="s">
        <v>35</v>
      </c>
      <c r="U41" s="20"/>
      <c r="V41" s="20"/>
      <c r="W41" s="27"/>
      <c r="X41" s="27"/>
      <c r="Y41" s="27"/>
      <c r="Z41" s="27"/>
      <c r="AA41" s="27"/>
      <c r="AB41" s="27"/>
      <c r="AC41" s="27"/>
      <c r="AD41" s="27"/>
      <c r="AE41" s="27"/>
      <c r="AF41" s="42" t="s">
        <v>43</v>
      </c>
      <c r="AG41" s="42"/>
      <c r="AH41" s="42"/>
      <c r="AI41" s="42"/>
      <c r="AJ41" s="42"/>
      <c r="AK41" s="20"/>
      <c r="AL41" s="20"/>
      <c r="AM41" s="20"/>
      <c r="AN41" s="20"/>
      <c r="AO41" s="20"/>
      <c r="AP41" s="21"/>
    </row>
    <row r="42" spans="1:42" ht="30" customHeight="1" x14ac:dyDescent="0.15">
      <c r="A42" s="30"/>
      <c r="B42" s="31"/>
      <c r="C42" s="31"/>
      <c r="D42" s="31"/>
      <c r="E42" s="31"/>
      <c r="F42" s="31"/>
      <c r="G42" s="31"/>
      <c r="H42" s="34"/>
      <c r="I42" s="34"/>
      <c r="J42" s="34"/>
      <c r="K42" s="35"/>
      <c r="L42" s="39"/>
      <c r="M42" s="40"/>
      <c r="N42" s="40"/>
      <c r="O42" s="40"/>
      <c r="P42" s="40"/>
      <c r="Q42" s="40"/>
      <c r="R42" s="41"/>
      <c r="S42" s="3" t="s">
        <v>20</v>
      </c>
      <c r="T42" s="20" t="s">
        <v>59</v>
      </c>
      <c r="U42" s="20"/>
      <c r="V42" s="20"/>
      <c r="W42" s="20"/>
      <c r="X42" s="20"/>
      <c r="Y42" s="20"/>
      <c r="Z42" s="20"/>
      <c r="AA42" s="24" t="s">
        <v>58</v>
      </c>
      <c r="AB42" s="24"/>
      <c r="AC42" s="24"/>
      <c r="AD42" s="24"/>
      <c r="AE42" s="24"/>
      <c r="AF42" s="24"/>
      <c r="AG42" s="23">
        <v>0.55000000000000004</v>
      </c>
      <c r="AH42" s="23"/>
      <c r="AI42" s="23"/>
      <c r="AJ42" s="23"/>
      <c r="AK42" s="23"/>
      <c r="AL42" s="25" t="s">
        <v>44</v>
      </c>
      <c r="AM42" s="25"/>
      <c r="AN42" s="25"/>
      <c r="AO42" s="25"/>
      <c r="AP42" s="26"/>
    </row>
    <row r="43" spans="1:42" ht="6" customHeight="1" x14ac:dyDescent="0.1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row>
    <row r="44" spans="1:42" ht="30" customHeight="1" x14ac:dyDescent="0.15">
      <c r="A44" s="48" t="s">
        <v>47</v>
      </c>
      <c r="B44" s="49"/>
      <c r="C44" s="49"/>
      <c r="D44" s="49"/>
      <c r="E44" s="49"/>
      <c r="F44" s="49"/>
      <c r="G44" s="62" t="str">
        <f>IF(COUNTIF(S45:S46,"☑")&lt;2,"","２つ☑が入っています！！↓→")</f>
        <v/>
      </c>
      <c r="H44" s="62"/>
      <c r="I44" s="62"/>
      <c r="J44" s="62"/>
      <c r="K44" s="63"/>
      <c r="L44" s="19" t="s">
        <v>8</v>
      </c>
      <c r="M44" s="20"/>
      <c r="N44" s="20"/>
      <c r="O44" s="20"/>
      <c r="P44" s="20"/>
      <c r="Q44" s="20"/>
      <c r="R44" s="20"/>
      <c r="S44" s="20"/>
      <c r="T44" s="20"/>
      <c r="U44" s="20"/>
      <c r="V44" s="21"/>
      <c r="W44" s="19" t="s">
        <v>35</v>
      </c>
      <c r="X44" s="20"/>
      <c r="Y44" s="20"/>
      <c r="Z44" s="22"/>
      <c r="AA44" s="22"/>
      <c r="AB44" s="22"/>
      <c r="AC44" s="22"/>
      <c r="AD44" s="22"/>
      <c r="AE44" s="22"/>
      <c r="AF44" s="22"/>
      <c r="AG44" s="22"/>
      <c r="AH44" s="20" t="s">
        <v>57</v>
      </c>
      <c r="AI44" s="20"/>
      <c r="AJ44" s="20"/>
      <c r="AK44" s="20"/>
      <c r="AL44" s="20"/>
      <c r="AM44" s="20"/>
      <c r="AN44" s="20"/>
      <c r="AO44" s="20"/>
      <c r="AP44" s="21"/>
    </row>
    <row r="45" spans="1:42" ht="30" customHeight="1" x14ac:dyDescent="0.15">
      <c r="A45" s="28" t="s">
        <v>104</v>
      </c>
      <c r="B45" s="29"/>
      <c r="C45" s="29"/>
      <c r="D45" s="29"/>
      <c r="E45" s="29"/>
      <c r="F45" s="29"/>
      <c r="G45" s="29"/>
      <c r="H45" s="32"/>
      <c r="I45" s="32"/>
      <c r="J45" s="32"/>
      <c r="K45" s="33"/>
      <c r="L45" s="36" t="s">
        <v>12</v>
      </c>
      <c r="M45" s="37"/>
      <c r="N45" s="37"/>
      <c r="O45" s="37"/>
      <c r="P45" s="37"/>
      <c r="Q45" s="37"/>
      <c r="R45" s="38"/>
      <c r="S45" s="3" t="s">
        <v>20</v>
      </c>
      <c r="T45" s="20" t="s">
        <v>35</v>
      </c>
      <c r="U45" s="20"/>
      <c r="V45" s="20"/>
      <c r="W45" s="27"/>
      <c r="X45" s="27"/>
      <c r="Y45" s="27"/>
      <c r="Z45" s="27"/>
      <c r="AA45" s="27"/>
      <c r="AB45" s="27"/>
      <c r="AC45" s="27"/>
      <c r="AD45" s="27"/>
      <c r="AE45" s="27"/>
      <c r="AF45" s="42" t="s">
        <v>43</v>
      </c>
      <c r="AG45" s="42"/>
      <c r="AH45" s="42"/>
      <c r="AI45" s="42"/>
      <c r="AJ45" s="42"/>
      <c r="AK45" s="20"/>
      <c r="AL45" s="20"/>
      <c r="AM45" s="20"/>
      <c r="AN45" s="20"/>
      <c r="AO45" s="20"/>
      <c r="AP45" s="21"/>
    </row>
    <row r="46" spans="1:42" ht="30" customHeight="1" x14ac:dyDescent="0.15">
      <c r="A46" s="30"/>
      <c r="B46" s="31"/>
      <c r="C46" s="31"/>
      <c r="D46" s="31"/>
      <c r="E46" s="31"/>
      <c r="F46" s="31"/>
      <c r="G46" s="31"/>
      <c r="H46" s="34"/>
      <c r="I46" s="34"/>
      <c r="J46" s="34"/>
      <c r="K46" s="35"/>
      <c r="L46" s="39"/>
      <c r="M46" s="40"/>
      <c r="N46" s="40"/>
      <c r="O46" s="40"/>
      <c r="P46" s="40"/>
      <c r="Q46" s="40"/>
      <c r="R46" s="41"/>
      <c r="S46" s="3" t="s">
        <v>20</v>
      </c>
      <c r="T46" s="20" t="s">
        <v>59</v>
      </c>
      <c r="U46" s="20"/>
      <c r="V46" s="20"/>
      <c r="W46" s="20"/>
      <c r="X46" s="20"/>
      <c r="Y46" s="20"/>
      <c r="Z46" s="20"/>
      <c r="AA46" s="24" t="s">
        <v>58</v>
      </c>
      <c r="AB46" s="24"/>
      <c r="AC46" s="24"/>
      <c r="AD46" s="24"/>
      <c r="AE46" s="24"/>
      <c r="AF46" s="24"/>
      <c r="AG46" s="23"/>
      <c r="AH46" s="23"/>
      <c r="AI46" s="23"/>
      <c r="AJ46" s="23"/>
      <c r="AK46" s="23"/>
      <c r="AL46" s="25" t="s">
        <v>44</v>
      </c>
      <c r="AM46" s="25"/>
      <c r="AN46" s="25"/>
      <c r="AO46" s="25"/>
      <c r="AP46" s="26"/>
    </row>
    <row r="47" spans="1:42" ht="6" customHeight="1" x14ac:dyDescent="0.1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row>
    <row r="48" spans="1:42" ht="30" customHeight="1" x14ac:dyDescent="0.15">
      <c r="A48" s="48" t="s">
        <v>48</v>
      </c>
      <c r="B48" s="49"/>
      <c r="C48" s="49"/>
      <c r="D48" s="49"/>
      <c r="E48" s="49"/>
      <c r="F48" s="49"/>
      <c r="G48" s="62" t="str">
        <f>IF(COUNTIF(S49:S50,"☑")&lt;2,"","２つ☑が入っています！！↓→")</f>
        <v/>
      </c>
      <c r="H48" s="62"/>
      <c r="I48" s="62"/>
      <c r="J48" s="62"/>
      <c r="K48" s="63"/>
      <c r="L48" s="19" t="s">
        <v>8</v>
      </c>
      <c r="M48" s="20"/>
      <c r="N48" s="20"/>
      <c r="O48" s="20"/>
      <c r="P48" s="20"/>
      <c r="Q48" s="20"/>
      <c r="R48" s="20"/>
      <c r="S48" s="20"/>
      <c r="T48" s="20"/>
      <c r="U48" s="20"/>
      <c r="V48" s="21"/>
      <c r="W48" s="19" t="s">
        <v>35</v>
      </c>
      <c r="X48" s="20"/>
      <c r="Y48" s="20"/>
      <c r="Z48" s="22"/>
      <c r="AA48" s="22"/>
      <c r="AB48" s="22"/>
      <c r="AC48" s="22"/>
      <c r="AD48" s="22"/>
      <c r="AE48" s="22"/>
      <c r="AF48" s="22"/>
      <c r="AG48" s="22"/>
      <c r="AH48" s="20" t="s">
        <v>57</v>
      </c>
      <c r="AI48" s="20"/>
      <c r="AJ48" s="20"/>
      <c r="AK48" s="20"/>
      <c r="AL48" s="20"/>
      <c r="AM48" s="20"/>
      <c r="AN48" s="20"/>
      <c r="AO48" s="20"/>
      <c r="AP48" s="21"/>
    </row>
    <row r="49" spans="1:42" ht="30" customHeight="1" x14ac:dyDescent="0.15">
      <c r="A49" s="71" t="s">
        <v>105</v>
      </c>
      <c r="B49" s="29"/>
      <c r="C49" s="29"/>
      <c r="D49" s="29"/>
      <c r="E49" s="29"/>
      <c r="F49" s="29"/>
      <c r="G49" s="29"/>
      <c r="H49" s="32"/>
      <c r="I49" s="32"/>
      <c r="J49" s="32"/>
      <c r="K49" s="33"/>
      <c r="L49" s="36" t="s">
        <v>12</v>
      </c>
      <c r="M49" s="37"/>
      <c r="N49" s="37"/>
      <c r="O49" s="37"/>
      <c r="P49" s="37"/>
      <c r="Q49" s="37"/>
      <c r="R49" s="38"/>
      <c r="S49" s="3" t="s">
        <v>20</v>
      </c>
      <c r="T49" s="20" t="s">
        <v>35</v>
      </c>
      <c r="U49" s="20"/>
      <c r="V49" s="20"/>
      <c r="W49" s="27"/>
      <c r="X49" s="27"/>
      <c r="Y49" s="27"/>
      <c r="Z49" s="27"/>
      <c r="AA49" s="27"/>
      <c r="AB49" s="27"/>
      <c r="AC49" s="27"/>
      <c r="AD49" s="27"/>
      <c r="AE49" s="27"/>
      <c r="AF49" s="42" t="s">
        <v>43</v>
      </c>
      <c r="AG49" s="42"/>
      <c r="AH49" s="42"/>
      <c r="AI49" s="42"/>
      <c r="AJ49" s="42"/>
      <c r="AK49" s="20"/>
      <c r="AL49" s="20"/>
      <c r="AM49" s="20"/>
      <c r="AN49" s="20"/>
      <c r="AO49" s="20"/>
      <c r="AP49" s="21"/>
    </row>
    <row r="50" spans="1:42" ht="30" customHeight="1" x14ac:dyDescent="0.15">
      <c r="A50" s="30"/>
      <c r="B50" s="31"/>
      <c r="C50" s="31"/>
      <c r="D50" s="31"/>
      <c r="E50" s="31"/>
      <c r="F50" s="31"/>
      <c r="G50" s="31"/>
      <c r="H50" s="34"/>
      <c r="I50" s="34"/>
      <c r="J50" s="34"/>
      <c r="K50" s="35"/>
      <c r="L50" s="39"/>
      <c r="M50" s="40"/>
      <c r="N50" s="40"/>
      <c r="O50" s="40"/>
      <c r="P50" s="40"/>
      <c r="Q50" s="40"/>
      <c r="R50" s="41"/>
      <c r="S50" s="3" t="s">
        <v>20</v>
      </c>
      <c r="T50" s="20" t="s">
        <v>59</v>
      </c>
      <c r="U50" s="20"/>
      <c r="V50" s="20"/>
      <c r="W50" s="20"/>
      <c r="X50" s="20"/>
      <c r="Y50" s="20"/>
      <c r="Z50" s="20"/>
      <c r="AA50" s="24" t="s">
        <v>58</v>
      </c>
      <c r="AB50" s="24"/>
      <c r="AC50" s="24"/>
      <c r="AD50" s="24"/>
      <c r="AE50" s="24"/>
      <c r="AF50" s="24"/>
      <c r="AG50" s="61">
        <v>55</v>
      </c>
      <c r="AH50" s="61"/>
      <c r="AI50" s="61"/>
      <c r="AJ50" s="61"/>
      <c r="AK50" s="61"/>
      <c r="AL50" s="25" t="s">
        <v>44</v>
      </c>
      <c r="AM50" s="25"/>
      <c r="AN50" s="25"/>
      <c r="AO50" s="25"/>
      <c r="AP50" s="26"/>
    </row>
    <row r="51" spans="1:42" ht="6"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row>
    <row r="52" spans="1:42" ht="30" customHeight="1" x14ac:dyDescent="0.15">
      <c r="A52" s="48" t="s">
        <v>49</v>
      </c>
      <c r="B52" s="49"/>
      <c r="C52" s="49"/>
      <c r="D52" s="49"/>
      <c r="E52" s="49"/>
      <c r="F52" s="49"/>
      <c r="G52" s="62" t="str">
        <f>IF(COUNTIF(S53:S54,"☑")&lt;2,"","２つ☑が入っています！！↓→")</f>
        <v/>
      </c>
      <c r="H52" s="62"/>
      <c r="I52" s="62"/>
      <c r="J52" s="62"/>
      <c r="K52" s="63"/>
      <c r="L52" s="19" t="s">
        <v>8</v>
      </c>
      <c r="M52" s="20"/>
      <c r="N52" s="20"/>
      <c r="O52" s="20"/>
      <c r="P52" s="20"/>
      <c r="Q52" s="20"/>
      <c r="R52" s="20"/>
      <c r="S52" s="20"/>
      <c r="T52" s="20"/>
      <c r="U52" s="20"/>
      <c r="V52" s="21"/>
      <c r="W52" s="19" t="s">
        <v>35</v>
      </c>
      <c r="X52" s="20"/>
      <c r="Y52" s="20"/>
      <c r="Z52" s="22"/>
      <c r="AA52" s="22"/>
      <c r="AB52" s="22"/>
      <c r="AC52" s="22"/>
      <c r="AD52" s="22"/>
      <c r="AE52" s="22"/>
      <c r="AF52" s="22"/>
      <c r="AG52" s="22"/>
      <c r="AH52" s="20" t="s">
        <v>57</v>
      </c>
      <c r="AI52" s="20"/>
      <c r="AJ52" s="20"/>
      <c r="AK52" s="20"/>
      <c r="AL52" s="20"/>
      <c r="AM52" s="20"/>
      <c r="AN52" s="20"/>
      <c r="AO52" s="20"/>
      <c r="AP52" s="21"/>
    </row>
    <row r="53" spans="1:42" ht="30" customHeight="1" x14ac:dyDescent="0.15">
      <c r="A53" s="28" t="s">
        <v>104</v>
      </c>
      <c r="B53" s="29"/>
      <c r="C53" s="29"/>
      <c r="D53" s="29"/>
      <c r="E53" s="29"/>
      <c r="F53" s="29"/>
      <c r="G53" s="29"/>
      <c r="H53" s="32"/>
      <c r="I53" s="32"/>
      <c r="J53" s="32"/>
      <c r="K53" s="33"/>
      <c r="L53" s="36" t="s">
        <v>12</v>
      </c>
      <c r="M53" s="37"/>
      <c r="N53" s="37"/>
      <c r="O53" s="37"/>
      <c r="P53" s="37"/>
      <c r="Q53" s="37"/>
      <c r="R53" s="38"/>
      <c r="S53" s="3" t="s">
        <v>20</v>
      </c>
      <c r="T53" s="20" t="s">
        <v>35</v>
      </c>
      <c r="U53" s="20"/>
      <c r="V53" s="20"/>
      <c r="W53" s="27"/>
      <c r="X53" s="27"/>
      <c r="Y53" s="27"/>
      <c r="Z53" s="27"/>
      <c r="AA53" s="27"/>
      <c r="AB53" s="27"/>
      <c r="AC53" s="27"/>
      <c r="AD53" s="27"/>
      <c r="AE53" s="27"/>
      <c r="AF53" s="42" t="s">
        <v>43</v>
      </c>
      <c r="AG53" s="42"/>
      <c r="AH53" s="42"/>
      <c r="AI53" s="42"/>
      <c r="AJ53" s="42"/>
      <c r="AK53" s="20"/>
      <c r="AL53" s="20"/>
      <c r="AM53" s="20"/>
      <c r="AN53" s="20"/>
      <c r="AO53" s="20"/>
      <c r="AP53" s="21"/>
    </row>
    <row r="54" spans="1:42" ht="30" customHeight="1" x14ac:dyDescent="0.15">
      <c r="A54" s="30"/>
      <c r="B54" s="31"/>
      <c r="C54" s="31"/>
      <c r="D54" s="31"/>
      <c r="E54" s="31"/>
      <c r="F54" s="31"/>
      <c r="G54" s="31"/>
      <c r="H54" s="34"/>
      <c r="I54" s="34"/>
      <c r="J54" s="34"/>
      <c r="K54" s="35"/>
      <c r="L54" s="39"/>
      <c r="M54" s="40"/>
      <c r="N54" s="40"/>
      <c r="O54" s="40"/>
      <c r="P54" s="40"/>
      <c r="Q54" s="40"/>
      <c r="R54" s="41"/>
      <c r="S54" s="3" t="s">
        <v>20</v>
      </c>
      <c r="T54" s="20" t="s">
        <v>59</v>
      </c>
      <c r="U54" s="20"/>
      <c r="V54" s="20"/>
      <c r="W54" s="20"/>
      <c r="X54" s="20"/>
      <c r="Y54" s="20"/>
      <c r="Z54" s="20"/>
      <c r="AA54" s="24" t="s">
        <v>58</v>
      </c>
      <c r="AB54" s="24"/>
      <c r="AC54" s="24"/>
      <c r="AD54" s="24"/>
      <c r="AE54" s="24"/>
      <c r="AF54" s="24"/>
      <c r="AG54" s="23"/>
      <c r="AH54" s="23"/>
      <c r="AI54" s="23"/>
      <c r="AJ54" s="23"/>
      <c r="AK54" s="23"/>
      <c r="AL54" s="25" t="s">
        <v>44</v>
      </c>
      <c r="AM54" s="25"/>
      <c r="AN54" s="25"/>
      <c r="AO54" s="25"/>
      <c r="AP54" s="26"/>
    </row>
    <row r="55" spans="1:42" ht="6" customHeight="1" x14ac:dyDescent="0.1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row>
    <row r="56" spans="1:42" ht="30" customHeight="1" x14ac:dyDescent="0.15">
      <c r="A56" s="74" t="s">
        <v>45</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row>
    <row r="57" spans="1:42" ht="30" customHeight="1" x14ac:dyDescent="0.15">
      <c r="A57" s="74" t="s">
        <v>106</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row>
    <row r="58" spans="1:42" ht="12" customHeight="1" x14ac:dyDescent="0.1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row>
    <row r="59" spans="1:42" ht="30" customHeight="1" x14ac:dyDescent="0.15">
      <c r="A59" s="75" t="s">
        <v>16</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row>
    <row r="60" spans="1:42" ht="30" customHeight="1" x14ac:dyDescent="0.15">
      <c r="A60" s="60" t="s">
        <v>50</v>
      </c>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3" t="s">
        <v>20</v>
      </c>
      <c r="AI60" s="20" t="s">
        <v>51</v>
      </c>
      <c r="AJ60" s="20"/>
      <c r="AK60" s="20"/>
      <c r="AL60" s="20"/>
      <c r="AM60" s="20"/>
      <c r="AN60" s="20"/>
      <c r="AO60" s="20"/>
      <c r="AP60" s="21"/>
    </row>
    <row r="61" spans="1:42" ht="30" customHeight="1" x14ac:dyDescent="0.15">
      <c r="A61" s="48" t="s">
        <v>52</v>
      </c>
      <c r="B61" s="49"/>
      <c r="C61" s="49"/>
      <c r="D61" s="49"/>
      <c r="E61" s="49"/>
      <c r="F61" s="49"/>
      <c r="G61" s="49"/>
      <c r="H61" s="49"/>
      <c r="I61" s="49"/>
      <c r="J61" s="49"/>
      <c r="K61" s="49"/>
      <c r="L61" s="49"/>
      <c r="M61" s="49"/>
      <c r="N61" s="49"/>
      <c r="O61" s="49"/>
      <c r="P61" s="49"/>
      <c r="Q61" s="49"/>
      <c r="R61" s="49"/>
      <c r="S61" s="49"/>
      <c r="T61" s="49"/>
      <c r="U61" s="49"/>
      <c r="V61" s="49"/>
      <c r="W61" s="49"/>
      <c r="X61" s="49"/>
      <c r="Y61" s="49"/>
      <c r="Z61" s="50"/>
      <c r="AA61" s="3" t="s">
        <v>20</v>
      </c>
      <c r="AB61" s="20" t="s">
        <v>54</v>
      </c>
      <c r="AC61" s="20"/>
      <c r="AD61" s="20"/>
      <c r="AE61" s="20"/>
      <c r="AF61" s="20"/>
      <c r="AG61" s="21"/>
      <c r="AH61" s="3" t="s">
        <v>20</v>
      </c>
      <c r="AI61" s="52" t="s">
        <v>53</v>
      </c>
      <c r="AJ61" s="52"/>
      <c r="AK61" s="52"/>
      <c r="AL61" s="52"/>
      <c r="AM61" s="52"/>
      <c r="AN61" s="52"/>
      <c r="AO61" s="52"/>
      <c r="AP61" s="53"/>
    </row>
    <row r="62" spans="1:42" ht="30" customHeight="1" x14ac:dyDescent="0.15">
      <c r="A62" s="48" t="s">
        <v>55</v>
      </c>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50"/>
      <c r="AH62" s="3" t="s">
        <v>20</v>
      </c>
      <c r="AI62" s="52" t="s">
        <v>51</v>
      </c>
      <c r="AJ62" s="52"/>
      <c r="AK62" s="52"/>
      <c r="AL62" s="52"/>
      <c r="AM62" s="52"/>
      <c r="AN62" s="52"/>
      <c r="AO62" s="52"/>
      <c r="AP62" s="53"/>
    </row>
    <row r="63" spans="1:42" ht="14.25" thickBot="1" x14ac:dyDescent="0.2">
      <c r="A63" s="59" t="str">
        <f>IF(OR(COUNTIF(A60:AH62,"☑")=3,COUNTIF(A60:AH62,"☑")=0),IF(COUNTIF(AA61:AH61,"☑")=2,"↑☑に漏れ、誤まりがあります！！",""),"↑☑に漏れ、誤まりがあります！！")</f>
        <v/>
      </c>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row>
    <row r="64" spans="1:42" ht="30" customHeight="1" thickBot="1" x14ac:dyDescent="0.2">
      <c r="A64" s="55" t="s">
        <v>100</v>
      </c>
      <c r="B64" s="56"/>
      <c r="C64" s="56"/>
      <c r="D64" s="56"/>
      <c r="E64" s="56"/>
      <c r="F64" s="56"/>
      <c r="G64" s="56"/>
      <c r="H64" s="56"/>
      <c r="I64" s="56"/>
      <c r="J64" s="56"/>
      <c r="K64" s="56"/>
      <c r="L64" s="2" t="s">
        <v>20</v>
      </c>
      <c r="M64" s="57" t="s">
        <v>28</v>
      </c>
      <c r="N64" s="57"/>
      <c r="O64" s="57"/>
      <c r="P64" s="57"/>
      <c r="Q64" s="57"/>
      <c r="R64" s="57"/>
      <c r="S64" s="57"/>
      <c r="T64" s="57"/>
      <c r="U64" s="57"/>
      <c r="V64" s="57"/>
      <c r="W64" s="58"/>
      <c r="X64" s="2" t="s">
        <v>20</v>
      </c>
      <c r="Y64" s="57" t="s">
        <v>92</v>
      </c>
      <c r="Z64" s="57"/>
      <c r="AA64" s="57"/>
      <c r="AB64" s="57"/>
      <c r="AC64" s="57"/>
      <c r="AD64" s="57"/>
      <c r="AE64" s="57"/>
      <c r="AF64" s="57"/>
      <c r="AG64" s="57"/>
      <c r="AH64" s="57"/>
      <c r="AI64" s="57"/>
      <c r="AJ64" s="57"/>
      <c r="AK64" s="57"/>
      <c r="AL64" s="57"/>
      <c r="AM64" s="57"/>
      <c r="AN64" s="57"/>
      <c r="AO64" s="57"/>
      <c r="AP64" s="58"/>
    </row>
  </sheetData>
  <mergeCells count="179">
    <mergeCell ref="A52:F52"/>
    <mergeCell ref="G52:K52"/>
    <mergeCell ref="A4:K4"/>
    <mergeCell ref="A34:K34"/>
    <mergeCell ref="X24:AP24"/>
    <mergeCell ref="A6:K6"/>
    <mergeCell ref="A5:K5"/>
    <mergeCell ref="M9:Q9"/>
    <mergeCell ref="A36:F36"/>
    <mergeCell ref="G36:K36"/>
    <mergeCell ref="A31:AP31"/>
    <mergeCell ref="AH22:AJ22"/>
    <mergeCell ref="A22:W22"/>
    <mergeCell ref="Y29:AP29"/>
    <mergeCell ref="A26:AJ26"/>
    <mergeCell ref="Y27:AP27"/>
    <mergeCell ref="Y28:AP28"/>
    <mergeCell ref="AK22:AP22"/>
    <mergeCell ref="A18:K18"/>
    <mergeCell ref="Y21:AP21"/>
    <mergeCell ref="A21:W21"/>
    <mergeCell ref="A24:K24"/>
    <mergeCell ref="L45:R46"/>
    <mergeCell ref="A17:AP17"/>
    <mergeCell ref="A56:AP56"/>
    <mergeCell ref="A57:AP57"/>
    <mergeCell ref="A59:AP59"/>
    <mergeCell ref="L2:AP2"/>
    <mergeCell ref="L3:AP3"/>
    <mergeCell ref="L4:AP4"/>
    <mergeCell ref="L5:AP5"/>
    <mergeCell ref="L6:AP6"/>
    <mergeCell ref="A7:AP7"/>
    <mergeCell ref="A8:AP8"/>
    <mergeCell ref="A49:G50"/>
    <mergeCell ref="H49:K50"/>
    <mergeCell ref="L49:R50"/>
    <mergeCell ref="T49:V49"/>
    <mergeCell ref="W49:AE49"/>
    <mergeCell ref="AF49:AJ49"/>
    <mergeCell ref="AF45:AJ45"/>
    <mergeCell ref="L44:V44"/>
    <mergeCell ref="W44:Y44"/>
    <mergeCell ref="Z44:AG44"/>
    <mergeCell ref="A45:G46"/>
    <mergeCell ref="H45:K46"/>
    <mergeCell ref="A48:F48"/>
    <mergeCell ref="G48:K48"/>
    <mergeCell ref="A2:K2"/>
    <mergeCell ref="A3:K3"/>
    <mergeCell ref="AK9:AP9"/>
    <mergeCell ref="AK10:AP10"/>
    <mergeCell ref="A16:AP16"/>
    <mergeCell ref="X10:AB10"/>
    <mergeCell ref="R10:U10"/>
    <mergeCell ref="AD10:AG10"/>
    <mergeCell ref="L11:AP11"/>
    <mergeCell ref="S9:W9"/>
    <mergeCell ref="Y9:AC9"/>
    <mergeCell ref="AD9:AJ9"/>
    <mergeCell ref="A11:K11"/>
    <mergeCell ref="A10:K10"/>
    <mergeCell ref="L10:P10"/>
    <mergeCell ref="A9:K9"/>
    <mergeCell ref="L18:AP18"/>
    <mergeCell ref="Y19:AP19"/>
    <mergeCell ref="Y20:AP20"/>
    <mergeCell ref="A19:W19"/>
    <mergeCell ref="A20:W20"/>
    <mergeCell ref="W41:AE41"/>
    <mergeCell ref="AF41:AJ41"/>
    <mergeCell ref="A40:F40"/>
    <mergeCell ref="G40:K40"/>
    <mergeCell ref="A44:F44"/>
    <mergeCell ref="G44:K44"/>
    <mergeCell ref="A41:G42"/>
    <mergeCell ref="H41:K42"/>
    <mergeCell ref="L41:R42"/>
    <mergeCell ref="T41:V41"/>
    <mergeCell ref="A23:AP23"/>
    <mergeCell ref="X22:Z22"/>
    <mergeCell ref="T38:Z38"/>
    <mergeCell ref="AA38:AF38"/>
    <mergeCell ref="AG38:AK38"/>
    <mergeCell ref="A32:K32"/>
    <mergeCell ref="L32:AP32"/>
    <mergeCell ref="A33:W33"/>
    <mergeCell ref="Y33:AP33"/>
    <mergeCell ref="L37:R38"/>
    <mergeCell ref="T37:V37"/>
    <mergeCell ref="AF37:AJ37"/>
    <mergeCell ref="W37:AE37"/>
    <mergeCell ref="A37:G38"/>
    <mergeCell ref="H37:K38"/>
    <mergeCell ref="L36:V36"/>
    <mergeCell ref="W36:Y36"/>
    <mergeCell ref="Z36:AG36"/>
    <mergeCell ref="T54:Z54"/>
    <mergeCell ref="AA54:AF54"/>
    <mergeCell ref="AG54:AK54"/>
    <mergeCell ref="AL50:AP50"/>
    <mergeCell ref="L48:V48"/>
    <mergeCell ref="W48:Y48"/>
    <mergeCell ref="Z48:AG48"/>
    <mergeCell ref="T50:Z50"/>
    <mergeCell ref="AA50:AF50"/>
    <mergeCell ref="AG50:AK50"/>
    <mergeCell ref="A64:K64"/>
    <mergeCell ref="M64:W64"/>
    <mergeCell ref="Y64:AP64"/>
    <mergeCell ref="A30:AP30"/>
    <mergeCell ref="A63:AP63"/>
    <mergeCell ref="A58:AP58"/>
    <mergeCell ref="AK49:AP49"/>
    <mergeCell ref="AK45:AP45"/>
    <mergeCell ref="A61:Z61"/>
    <mergeCell ref="AB61:AG61"/>
    <mergeCell ref="AI61:AP61"/>
    <mergeCell ref="AI62:AP62"/>
    <mergeCell ref="A62:AG62"/>
    <mergeCell ref="AL54:AP54"/>
    <mergeCell ref="A60:AG60"/>
    <mergeCell ref="AI60:AP60"/>
    <mergeCell ref="AL46:AP46"/>
    <mergeCell ref="AH48:AP48"/>
    <mergeCell ref="A51:AP51"/>
    <mergeCell ref="AK53:AP53"/>
    <mergeCell ref="AK41:AP41"/>
    <mergeCell ref="AH44:AP44"/>
    <mergeCell ref="T46:Z46"/>
    <mergeCell ref="AA46:AF46"/>
    <mergeCell ref="AA1:AD1"/>
    <mergeCell ref="AE1:AI1"/>
    <mergeCell ref="AK1:AL1"/>
    <mergeCell ref="AN1:AO1"/>
    <mergeCell ref="A1:Z1"/>
    <mergeCell ref="A39:AP39"/>
    <mergeCell ref="AK37:AP37"/>
    <mergeCell ref="A25:AP25"/>
    <mergeCell ref="A13:X13"/>
    <mergeCell ref="A14:X14"/>
    <mergeCell ref="Z13:AP13"/>
    <mergeCell ref="Z14:AP14"/>
    <mergeCell ref="AH36:AP36"/>
    <mergeCell ref="A12:X12"/>
    <mergeCell ref="Z12:AP12"/>
    <mergeCell ref="A15:AP15"/>
    <mergeCell ref="AA22:AG22"/>
    <mergeCell ref="A27:W27"/>
    <mergeCell ref="A28:W28"/>
    <mergeCell ref="A29:W29"/>
    <mergeCell ref="Y34:AP34"/>
    <mergeCell ref="M34:W34"/>
    <mergeCell ref="A35:AP35"/>
    <mergeCell ref="AL38:AP38"/>
    <mergeCell ref="A55:AP55"/>
    <mergeCell ref="L40:V40"/>
    <mergeCell ref="W40:Y40"/>
    <mergeCell ref="Z40:AG40"/>
    <mergeCell ref="AH40:AP40"/>
    <mergeCell ref="L52:V52"/>
    <mergeCell ref="W52:Y52"/>
    <mergeCell ref="Z52:AG52"/>
    <mergeCell ref="AH52:AP52"/>
    <mergeCell ref="A47:AP47"/>
    <mergeCell ref="A43:AP43"/>
    <mergeCell ref="AG46:AK46"/>
    <mergeCell ref="T42:Z42"/>
    <mergeCell ref="AA42:AF42"/>
    <mergeCell ref="AG42:AK42"/>
    <mergeCell ref="AL42:AP42"/>
    <mergeCell ref="T45:V45"/>
    <mergeCell ref="W45:AE45"/>
    <mergeCell ref="A53:G54"/>
    <mergeCell ref="H53:K54"/>
    <mergeCell ref="L53:R54"/>
    <mergeCell ref="T53:V53"/>
    <mergeCell ref="W53:AE53"/>
    <mergeCell ref="AF53:AJ53"/>
  </mergeCells>
  <phoneticPr fontId="1"/>
  <dataValidations count="12">
    <dataValidation type="whole" allowBlank="1" showInputMessage="1" showErrorMessage="1" sqref="L10:P10 X10:AB10 AE1:AI1">
      <formula1>1990</formula1>
      <formula2>2500</formula2>
    </dataValidation>
    <dataValidation type="list" allowBlank="1" showInputMessage="1" showErrorMessage="1" sqref="R10:U10 AD10:AG10 AK1:AL1">
      <formula1>"1,2,3,4,5,6,7,8,9,10,11,12"</formula1>
    </dataValidation>
    <dataValidation type="whole" allowBlank="1" showInputMessage="1" showErrorMessage="1" sqref="AA22:AG22">
      <formula1>1</formula1>
      <formula2>99</formula2>
    </dataValidation>
    <dataValidation type="list" showInputMessage="1" showErrorMessage="1" sqref="X27:X29 X24 L24 X19:X22 L64 L9 R9 X9 X33:X34 L34 S37:S38 S41:S42 S45:S46 S49:S50 S53:S54 AH60:AH62 AA61 X64 Y12:Y14">
      <formula1>"□,☑"</formula1>
    </dataValidation>
    <dataValidation type="decimal" allowBlank="1" showInputMessage="1" showErrorMessage="1" sqref="Z36:AG36 Z40:AG40 Z44:AG44 Z48:AG48 Z52:AG52">
      <formula1>0</formula1>
      <formula2>9999</formula2>
    </dataValidation>
    <dataValidation type="list" showInputMessage="1" showErrorMessage="1" sqref="AH36 AH40 AH44 AH48 AH52">
      <formula1>"m3（立方メートル）,kg,t（トン）"</formula1>
    </dataValidation>
    <dataValidation type="decimal" allowBlank="1" showInputMessage="1" showErrorMessage="1" sqref="W37:AE37 AG38:AK38 W41:AE41 AG42:AK42 W45:AE45 AG46:AK46 W49:AE49 AG50:AK50 W53:AE53 AG54:AK54">
      <formula1>0</formula1>
      <formula2>999</formula2>
    </dataValidation>
    <dataValidation type="list" allowBlank="1" showInputMessage="1" showErrorMessage="1" sqref="AK37:AP37 AK41:AP41 AK45:AP45 AK49:AP49 AK53:AP53">
      <formula1>"未満,以下"</formula1>
    </dataValidation>
    <dataValidation type="list" allowBlank="1" showInputMessage="1" showErrorMessage="1" sqref="AA38:AF38 AA42:AF42 AA46:AF46 AA50:AF50 AA54:AF54">
      <formula1>"（定量下限（値）：,（定量限界（値）：,（検出下限（値）：,（検出限界（値）："</formula1>
    </dataValidation>
    <dataValidation type="list" allowBlank="1" showInputMessage="1" showErrorMessage="1" sqref="T38:Z38 T42:Z42 T46:Z46 T50:Z50 T54:Z54">
      <formula1>"定量下限（値）未満,定量限界（値）未満,定量下限（値）以下,定量限界（値）以下,検出下限（値）未満,検出限界（値）未満,検出下限（値）以下,検出下限（値）以下,検出なし（せず）,ND,不検出"</formula1>
    </dataValidation>
    <dataValidation type="list" allowBlank="1" showInputMessage="1" showErrorMessage="1" sqref="AN1:AO1">
      <formula1>"1,2,3,4,5,6,7,8,9,10,11,12,13,14,15,16,17,18,19,20,21,22,23,24,25,26,27,28,29,30,31"</formula1>
    </dataValidation>
    <dataValidation type="list" allowBlank="1" showInputMessage="1" showErrorMessage="1" sqref="AT9">
      <formula1>"1"</formula1>
    </dataValidation>
  </dataValidations>
  <printOptions horizontalCentered="1"/>
  <pageMargins left="0.70866141732283472" right="0.70866141732283472" top="0.74803149606299213" bottom="0.74803149606299213" header="0.31496062992125984" footer="0.31496062992125984"/>
  <pageSetup paperSize="9" scale="84" fitToHeight="2" orientation="portrait" r:id="rId1"/>
  <headerFooter>
    <oddHeader>&amp;C&amp;"-,太字"&amp;12腐葉土・剪定枝堆肥生産管理チェックシート&amp;R別紙様式（&amp;P／&amp;N）</oddHeader>
  </headerFooter>
  <rowBreaks count="1" manualBreakCount="1">
    <brk id="30"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S10"/>
  <sheetViews>
    <sheetView workbookViewId="0">
      <pane xSplit="1" ySplit="1" topLeftCell="V2" activePane="bottomRight" state="frozen"/>
      <selection pane="topRight" activeCell="B1" sqref="B1"/>
      <selection pane="bottomLeft" activeCell="A2" sqref="A2"/>
      <selection pane="bottomRight" activeCell="W10" sqref="W10"/>
    </sheetView>
  </sheetViews>
  <sheetFormatPr defaultRowHeight="13.5" x14ac:dyDescent="0.15"/>
  <cols>
    <col min="1" max="1" width="8.5" customWidth="1"/>
    <col min="2" max="2" width="12.625" customWidth="1"/>
    <col min="3" max="3" width="26" customWidth="1"/>
    <col min="4" max="4" width="17.875" customWidth="1"/>
    <col min="5" max="5" width="34.875" customWidth="1"/>
    <col min="6" max="6" width="24.5" customWidth="1"/>
    <col min="7" max="7" width="33" customWidth="1"/>
    <col min="8" max="8" width="19.125" bestFit="1" customWidth="1"/>
    <col min="10" max="10" width="3.5" bestFit="1" customWidth="1"/>
    <col min="12" max="12" width="5.5" bestFit="1" customWidth="1"/>
    <col min="14" max="14" width="3.5" bestFit="1" customWidth="1"/>
    <col min="16" max="16" width="5.5" bestFit="1" customWidth="1"/>
    <col min="17" max="17" width="14.125" customWidth="1"/>
    <col min="18" max="18" width="3.5" customWidth="1"/>
    <col min="19" max="19" width="16.125" customWidth="1"/>
    <col min="20" max="20" width="26.375" bestFit="1" customWidth="1"/>
    <col min="21" max="21" width="26.375" customWidth="1"/>
    <col min="22" max="22" width="58.625" bestFit="1" customWidth="1"/>
    <col min="23" max="23" width="33" bestFit="1" customWidth="1"/>
    <col min="24" max="24" width="45.875" customWidth="1"/>
    <col min="25" max="25" width="37.125" bestFit="1" customWidth="1"/>
    <col min="26" max="27" width="37.125" customWidth="1"/>
    <col min="28" max="28" width="18.875" bestFit="1" customWidth="1"/>
    <col min="29" max="29" width="26" bestFit="1" customWidth="1"/>
    <col min="30" max="30" width="43.125" bestFit="1" customWidth="1"/>
    <col min="31" max="31" width="20.5" bestFit="1" customWidth="1"/>
    <col min="32" max="32" width="27.5" bestFit="1" customWidth="1"/>
    <col min="33" max="33" width="50.875" bestFit="1" customWidth="1"/>
    <col min="34" max="34" width="13.125" bestFit="1" customWidth="1"/>
    <col min="35" max="35" width="14.125" customWidth="1"/>
    <col min="37" max="37" width="29.125" bestFit="1" customWidth="1"/>
    <col min="38" max="38" width="25" bestFit="1" customWidth="1"/>
    <col min="39" max="39" width="35.875" bestFit="1" customWidth="1"/>
    <col min="40" max="40" width="29.875" bestFit="1" customWidth="1"/>
    <col min="41" max="41" width="24.125" customWidth="1"/>
    <col min="42" max="42" width="31.125" customWidth="1"/>
    <col min="43" max="43" width="30.875" customWidth="1"/>
    <col min="44" max="44" width="28.125" customWidth="1"/>
    <col min="45" max="45" width="16.125" bestFit="1" customWidth="1"/>
  </cols>
  <sheetData>
    <row r="1" spans="1:45" ht="54" x14ac:dyDescent="0.15">
      <c r="A1" s="10" t="s">
        <v>84</v>
      </c>
      <c r="B1" s="10" t="s">
        <v>87</v>
      </c>
      <c r="C1" s="11" t="s">
        <v>9</v>
      </c>
      <c r="D1" s="11" t="s">
        <v>1</v>
      </c>
      <c r="E1" s="11" t="s">
        <v>0</v>
      </c>
      <c r="F1" s="11" t="s">
        <v>2</v>
      </c>
      <c r="G1" s="11" t="s">
        <v>17</v>
      </c>
      <c r="H1" s="11" t="s">
        <v>18</v>
      </c>
      <c r="I1" s="79" t="s">
        <v>4</v>
      </c>
      <c r="J1" s="79"/>
      <c r="K1" s="79"/>
      <c r="L1" s="79"/>
      <c r="M1" s="79"/>
      <c r="N1" s="79"/>
      <c r="O1" s="79"/>
      <c r="P1" s="79"/>
      <c r="Q1" s="79" t="s">
        <v>67</v>
      </c>
      <c r="R1" s="79"/>
      <c r="S1" s="79"/>
      <c r="T1" s="11" t="s">
        <v>62</v>
      </c>
      <c r="U1" s="11" t="s">
        <v>103</v>
      </c>
      <c r="V1" s="11" t="s">
        <v>102</v>
      </c>
      <c r="W1" s="11" t="s">
        <v>112</v>
      </c>
      <c r="X1" s="11" t="s">
        <v>63</v>
      </c>
      <c r="Y1" s="11" t="s">
        <v>30</v>
      </c>
      <c r="Z1" s="10" t="s">
        <v>89</v>
      </c>
      <c r="AA1" s="10" t="s">
        <v>90</v>
      </c>
      <c r="AB1" s="11" t="s">
        <v>69</v>
      </c>
      <c r="AC1" s="11" t="s">
        <v>91</v>
      </c>
      <c r="AD1" s="11" t="s">
        <v>68</v>
      </c>
      <c r="AE1" s="11" t="s">
        <v>70</v>
      </c>
      <c r="AF1" s="11" t="s">
        <v>71</v>
      </c>
      <c r="AG1" s="11" t="s">
        <v>72</v>
      </c>
      <c r="AH1" s="11" t="s">
        <v>107</v>
      </c>
      <c r="AI1" s="79" t="s">
        <v>74</v>
      </c>
      <c r="AJ1" s="79"/>
      <c r="AK1" s="11" t="s">
        <v>76</v>
      </c>
      <c r="AL1" s="11" t="s">
        <v>78</v>
      </c>
      <c r="AM1" s="11" t="s">
        <v>79</v>
      </c>
      <c r="AN1" s="12" t="s">
        <v>85</v>
      </c>
      <c r="AO1" s="12" t="s">
        <v>86</v>
      </c>
      <c r="AP1" s="10" t="s">
        <v>80</v>
      </c>
      <c r="AQ1" s="10" t="s">
        <v>81</v>
      </c>
      <c r="AR1" s="10" t="s">
        <v>82</v>
      </c>
      <c r="AS1" s="11" t="s">
        <v>91</v>
      </c>
    </row>
    <row r="2" spans="1:45" s="9" customFormat="1" x14ac:dyDescent="0.15">
      <c r="A2" s="13" t="s">
        <v>83</v>
      </c>
      <c r="B2" s="13" t="str">
        <f>IF(OR(入力用!$AE$1="",入力用!$AK$1="",入力用!$AN$1=""),"",入力用!$AE$1&amp;"/"&amp;入力用!$AK$1&amp;"/"&amp;入力用!$AN$1)</f>
        <v/>
      </c>
      <c r="C2" s="13" t="str">
        <f>IF(入力用!$L$2="","",入力用!$L$2)</f>
        <v/>
      </c>
      <c r="D2" s="13" t="str">
        <f>IF(入力用!$L$3="","",入力用!$L$3)</f>
        <v/>
      </c>
      <c r="E2" s="13" t="str">
        <f>IF(入力用!$L$4="","",入力用!$L$4)</f>
        <v/>
      </c>
      <c r="F2" s="13" t="str">
        <f>IF(入力用!$L$5="","",入力用!$L$5)</f>
        <v/>
      </c>
      <c r="G2" s="13" t="str">
        <f>IF(入力用!$L$6="","",入力用!$L$6)</f>
        <v/>
      </c>
      <c r="H2" s="13" t="str">
        <f>IF(入力用!$L$9="☑","落ち葉",IF(入力用!$R$9="☑","剪定枝",IF(入力用!$X$9="☑","落ち葉＋剪定枝","チェックなし")))</f>
        <v>チェックなし</v>
      </c>
      <c r="I2" s="13">
        <f>入力用!$L$10</f>
        <v>0</v>
      </c>
      <c r="J2" s="13" t="s">
        <v>24</v>
      </c>
      <c r="K2" s="13">
        <f>入力用!$R$10</f>
        <v>0</v>
      </c>
      <c r="L2" s="13" t="s">
        <v>60</v>
      </c>
      <c r="M2" s="13">
        <f>入力用!$X$10</f>
        <v>0</v>
      </c>
      <c r="N2" s="13" t="s">
        <v>24</v>
      </c>
      <c r="O2" s="13">
        <f>入力用!$AD$10</f>
        <v>0</v>
      </c>
      <c r="P2" s="13" t="s">
        <v>61</v>
      </c>
      <c r="Q2" s="13" t="str">
        <f>$I$2&amp;"/"&amp;$K$2&amp;"/1"</f>
        <v>0/0/1</v>
      </c>
      <c r="R2" s="13" t="s">
        <v>26</v>
      </c>
      <c r="S2" s="13" t="str">
        <f>$M$2&amp;"/"&amp;$O$2&amp;"/1"</f>
        <v>0/0/1</v>
      </c>
      <c r="T2" s="13" t="str">
        <f>IF(入力用!$L$11="","",入力用!$L$11)</f>
        <v/>
      </c>
      <c r="U2" s="13" t="str">
        <f>IF(入力用!$Y$12="☑","行っていない","チェックなし")</f>
        <v>チェックなし</v>
      </c>
      <c r="V2" s="13" t="str">
        <f>IF(入力用!$Y$13="☑","行っていない","チェックなし")</f>
        <v>チェックなし</v>
      </c>
      <c r="W2" s="13" t="str">
        <f>IF(入力用!$Y$14="☑","混入していない","チェックなし")</f>
        <v>チェックなし</v>
      </c>
      <c r="X2" s="13" t="str">
        <f>IF(入力用!$L$18="","",入力用!$L$18)</f>
        <v/>
      </c>
      <c r="Y2" s="13" t="str">
        <f>IF(入力用!$X$28="☑","管理している","チェックなし")</f>
        <v>チェックなし</v>
      </c>
      <c r="Z2" s="13" t="str">
        <f>IF(入力用!$X$20="☑","使用していない","チェックなし")</f>
        <v>チェックなし</v>
      </c>
      <c r="AA2" s="13" t="str">
        <f>IF(入力用!$X$21="☑","使用していない","チェックなし")</f>
        <v>チェックなし</v>
      </c>
      <c r="AB2" s="13" t="str">
        <f>IF(入力用!$AA$22="","",入力用!$AA$22)</f>
        <v/>
      </c>
      <c r="AC2" s="13" t="str">
        <f>IF(入力用!$L$24="☑","確認済","チェックなし")</f>
        <v>チェックなし</v>
      </c>
      <c r="AD2" s="13" t="str">
        <f>IF(入力用!$X$29="☑","混和している","チェックなし")</f>
        <v>チェックなし</v>
      </c>
      <c r="AE2" s="13" t="str">
        <f>IF(入力用!$L$32="","",入力用!$L$32)</f>
        <v/>
      </c>
      <c r="AF2" s="13" t="str">
        <f>IF(入力用!$X$33="☑","測定している","チェックなし")</f>
        <v>チェックなし</v>
      </c>
      <c r="AG2" s="13" t="str">
        <f>IF(AND(入力用!$L$34="☑",入力用!$X$34="☑"),"エラー",IF(入力用!$L$34="☑","ゲルマニウム半導体検出器",IF(入力用!$X$34="☑","簡易検出器（NaI(Tl)シンチレーションスペクトルメータ等","チェックなし")))</f>
        <v>チェックなし</v>
      </c>
      <c r="AH2" s="13" t="str">
        <f>IF(入力用!$H$37="","",入力用!$H$37)</f>
        <v/>
      </c>
      <c r="AI2" s="13" t="str">
        <f>IF(入力用!$Z$36="","",入力用!$Z$36)</f>
        <v/>
      </c>
      <c r="AJ2" s="13" t="str">
        <f>IF(入力用!$Z$36="","",入力用!$AH$36)</f>
        <v/>
      </c>
      <c r="AK2" s="13" t="str">
        <f>IF(入力用!$Z$36="","",IF(入力用!$S$38="☑","ND",""))</f>
        <v/>
      </c>
      <c r="AL2" s="13">
        <f>IF(入力用!$AG$38="","",入力用!$AG$38)</f>
        <v>59.3</v>
      </c>
      <c r="AM2" s="13" t="str">
        <f>IF(入力用!$W$37="","",入力用!$W$37)</f>
        <v/>
      </c>
      <c r="AN2" s="14">
        <f>IF($AM2="",IF($AL2="","",$AL2),$AM2)</f>
        <v>59.3</v>
      </c>
      <c r="AO2" s="14">
        <f>IF($AM2="",IF($AL2="","",0),$AM2)</f>
        <v>0</v>
      </c>
      <c r="AP2" s="13" t="str">
        <f>IF(入力用!$AH$60="☑","添付している","チェックなし")</f>
        <v>チェックなし</v>
      </c>
      <c r="AQ2" s="13" t="str">
        <f>IF(入力用!$AA$61="☑","添付している",IF(入力用!$AH$61="☑","縮分していないため、添付していない","チェックなし"))</f>
        <v>チェックなし</v>
      </c>
      <c r="AR2" s="13" t="str">
        <f>IF(入力用!$AH$62="☑","添付している","チェックなし")</f>
        <v>チェックなし</v>
      </c>
      <c r="AS2" s="13" t="str">
        <f>IF(AND(入力用!$L$64="□",入力用!$X$64="□"),"チェックなし",IF(入力用!$L$64="☑","確認済","問題あり（出荷自粛を指示）"))</f>
        <v>チェックなし</v>
      </c>
    </row>
    <row r="3" spans="1:45" s="9" customFormat="1" x14ac:dyDescent="0.15">
      <c r="A3" s="13" t="str">
        <f>IF(入力用!$Z$40="","","☑")</f>
        <v/>
      </c>
      <c r="B3" s="13" t="str">
        <f>IF(入力用!$Z$40="","",IF(OR(入力用!$AE$1="",入力用!$AK$1="",入力用!$AN$1=""),"",入力用!$AE$1&amp;"/"&amp;入力用!$AK$1&amp;"/"&amp;入力用!$AN$1))</f>
        <v/>
      </c>
      <c r="C3" s="13" t="str">
        <f>IF(入力用!$Z$40="","",IF(入力用!$L$2="","",入力用!$L$2))</f>
        <v/>
      </c>
      <c r="D3" s="13" t="str">
        <f>IF(入力用!$Z$40="","",IF(入力用!$L$3="","",入力用!$L$3))</f>
        <v/>
      </c>
      <c r="E3" s="13" t="str">
        <f>IF(入力用!$Z$40="","",IF(入力用!$L$4="","",入力用!$L$4))</f>
        <v/>
      </c>
      <c r="F3" s="13" t="str">
        <f>IF(入力用!$Z$40="","",IF(入力用!$L$5="","",入力用!$L$5))</f>
        <v/>
      </c>
      <c r="G3" s="13" t="str">
        <f>IF(入力用!$Z$40="","",IF(入力用!$L$6="","",入力用!$L$6))</f>
        <v/>
      </c>
      <c r="H3" s="13" t="str">
        <f>IF(入力用!$Z$40="","",IF(入力用!$L$9="☑","落ち葉",IF(入力用!$R$9="☑","剪定枝",IF(入力用!$X$9="☑","落ち葉＋剪定枝","チェックなし"))))</f>
        <v/>
      </c>
      <c r="I3" s="13" t="str">
        <f>IF(入力用!$Z$40="","",入力用!$L$10)</f>
        <v/>
      </c>
      <c r="J3" s="13" t="str">
        <f>IF(入力用!$Z$40="","","年")</f>
        <v/>
      </c>
      <c r="K3" s="13" t="str">
        <f>IF(入力用!$Z$40="","",入力用!$R$10)</f>
        <v/>
      </c>
      <c r="L3" s="13" t="str">
        <f>IF(入力用!$Z$40="","","月～")</f>
        <v/>
      </c>
      <c r="M3" s="13" t="str">
        <f>IF(入力用!$Z$40="","",入力用!$X$10)</f>
        <v/>
      </c>
      <c r="N3" s="13" t="str">
        <f>IF(入力用!$Z$40="","","年")</f>
        <v/>
      </c>
      <c r="O3" s="13" t="str">
        <f>IF(入力用!$Z$40="","",入力用!$AD$10)</f>
        <v/>
      </c>
      <c r="P3" s="13" t="str">
        <f>IF(入力用!$Z$40="","","月頃")</f>
        <v/>
      </c>
      <c r="Q3" s="13" t="str">
        <f>IF(入力用!$Z$40="","",$I$2&amp;"/"&amp;$K$2&amp;"/1")</f>
        <v/>
      </c>
      <c r="R3" s="13" t="str">
        <f>IF(入力用!$Z$40="","","～")</f>
        <v/>
      </c>
      <c r="S3" s="13" t="str">
        <f>IF(入力用!$Z$40="","",$M$2&amp;"/"&amp;$O$2&amp;"/1")</f>
        <v/>
      </c>
      <c r="T3" s="13" t="str">
        <f>IF(入力用!$Z$40="","",IF(入力用!$L$11="","",入力用!$L$11))</f>
        <v/>
      </c>
      <c r="U3" s="13" t="str">
        <f>IF(入力用!$Z$40="","",IF(入力用!$Y$12="☑","行っていない","チェックなし"))</f>
        <v/>
      </c>
      <c r="V3" s="13" t="str">
        <f>IF(入力用!$Z$40="","",IF(入力用!$Y$13="☑","行っていない","チェックなし"))</f>
        <v/>
      </c>
      <c r="W3" s="13" t="str">
        <f>IF(入力用!$Z$40="","",IF(入力用!$Y$14="☑","混入していない","チェックなし"))</f>
        <v/>
      </c>
      <c r="X3" s="13" t="str">
        <f>IF(入力用!$Z$40="","",IF(入力用!$L$18="","",入力用!$L$18))</f>
        <v/>
      </c>
      <c r="Y3" s="13" t="str">
        <f>IF(入力用!$Z$40="","",IF(入力用!$X$28="☑","管理している","チェックなし"))</f>
        <v/>
      </c>
      <c r="Z3" s="13" t="str">
        <f>IF(入力用!$Z$40="","",IF(入力用!$X$20="☑","使用していない","チェックなし"))</f>
        <v/>
      </c>
      <c r="AA3" s="13" t="str">
        <f>IF(入力用!$Z$40="","",IF(入力用!$X$21="☑","使用していない","チェックなし"))</f>
        <v/>
      </c>
      <c r="AB3" s="15"/>
      <c r="AC3" s="13" t="str">
        <f>IF(入力用!$Z$40="","",IF(入力用!$L$24="☑","確認済","チェックなし"))</f>
        <v/>
      </c>
      <c r="AD3" s="13" t="str">
        <f>IF(入力用!$Z$40="","",IF(入力用!$X$29="☑","混和している","チェックなし"))</f>
        <v/>
      </c>
      <c r="AE3" s="13" t="str">
        <f>IF(入力用!$Z$40="","",IF(入力用!$L$32="","",入力用!$L$32))</f>
        <v/>
      </c>
      <c r="AF3" s="13" t="str">
        <f>IF(入力用!$Z$40="","",IF(入力用!$X$33="☑","測定している","チェックなし"))</f>
        <v/>
      </c>
      <c r="AG3" s="13" t="str">
        <f>IF(入力用!$Z$40="","",IF(AND(入力用!$L$34="☑",入力用!$X$34="☑"),"エラー",IF(入力用!$L$34="☑","ゲルマニウム半導体検出器",IF(入力用!$X$34="☑","簡易検出器（NaI(Tl)シンチレーションスペクトルメータ等","チェックなし"))))</f>
        <v/>
      </c>
      <c r="AH3" s="13" t="str">
        <f>IF(入力用!$H$41="","",入力用!$H$41)</f>
        <v/>
      </c>
      <c r="AI3" s="13" t="str">
        <f>IF(入力用!$Z$40="","",入力用!$Z$40)</f>
        <v/>
      </c>
      <c r="AJ3" s="13" t="str">
        <f>IF(入力用!$Z$40="","",入力用!$AH$40)</f>
        <v/>
      </c>
      <c r="AK3" s="13" t="str">
        <f>IF(入力用!$Z$40="","",IF(入力用!$S$42="☑","ND",""))</f>
        <v/>
      </c>
      <c r="AL3" s="13">
        <f>IF(入力用!$AG$42="","",入力用!$AG$42)</f>
        <v>0.55000000000000004</v>
      </c>
      <c r="AM3" s="13" t="str">
        <f>IF(入力用!$W$41="","",入力用!$W$41)</f>
        <v/>
      </c>
      <c r="AN3" s="14">
        <f>IF($AM3="",IF($AL3="","",$AL3),$AM3)</f>
        <v>0.55000000000000004</v>
      </c>
      <c r="AO3" s="14">
        <f>IF($AM3="",IF($AL3="","",0),$AM3)</f>
        <v>0</v>
      </c>
      <c r="AP3" s="13" t="str">
        <f>IF(入力用!$Z$40="","",IF(入力用!$AH$60="☑","添付している","チェックなし"))</f>
        <v/>
      </c>
      <c r="AQ3" s="13" t="str">
        <f>IF(入力用!$Z$40="","",IF(入力用!$AA$61="☑","添付している",IF(入力用!$AH$61="☑","縮分していないため、添付していない","チェックなし")))</f>
        <v/>
      </c>
      <c r="AR3" s="13" t="str">
        <f>IF(入力用!$Z$40="","",IF(入力用!$AH$62="☑","添付している","チェックなし"))</f>
        <v/>
      </c>
      <c r="AS3" s="13" t="str">
        <f>IF(入力用!$Z$40="","",IF(AND(入力用!$L$64="□",入力用!$X$64="□"),"チェックなし",IF(入力用!$L$64="☑","確認済","問題あり（出荷自粛を指示）")))</f>
        <v/>
      </c>
    </row>
    <row r="4" spans="1:45" s="9" customFormat="1" x14ac:dyDescent="0.15">
      <c r="A4" s="13" t="str">
        <f>IF(入力用!$Z$44="","","☑")</f>
        <v/>
      </c>
      <c r="B4" s="13" t="str">
        <f>IF(入力用!$Z$44="","",IF(OR(入力用!$AE$1="",入力用!$AK$1="",入力用!$AN$1=""),"",入力用!$AE$1&amp;"/"&amp;入力用!$AK$1&amp;"/"&amp;入力用!$AN$1))</f>
        <v/>
      </c>
      <c r="C4" s="13" t="str">
        <f>IF(入力用!$Z$44="","",IF(入力用!$L$2="","",入力用!$L$2))</f>
        <v/>
      </c>
      <c r="D4" s="13" t="str">
        <f>IF(入力用!$Z$44="","",IF(入力用!$L$3="","",入力用!$L$3))</f>
        <v/>
      </c>
      <c r="E4" s="13" t="str">
        <f>IF(入力用!$Z$44="","",IF(入力用!$L$4="","",入力用!$L$4))</f>
        <v/>
      </c>
      <c r="F4" s="13" t="str">
        <f>IF(入力用!$Z$44="","",IF(入力用!$L$5="","",入力用!$L$5))</f>
        <v/>
      </c>
      <c r="G4" s="13" t="str">
        <f>IF(入力用!$Z$44="","",IF(入力用!$L$6="","",入力用!$L$6))</f>
        <v/>
      </c>
      <c r="H4" s="13" t="str">
        <f>IF(入力用!$Z$44="","",IF(入力用!$L$9="☑","落ち葉",IF(入力用!$R$9="☑","剪定枝",IF(入力用!$X$9="☑","落ち葉＋剪定枝","チェックなし"))))</f>
        <v/>
      </c>
      <c r="I4" s="13" t="str">
        <f>IF(入力用!$Z$44="","",入力用!$L$10)</f>
        <v/>
      </c>
      <c r="J4" s="13" t="str">
        <f>IF(入力用!$Z$44="","","年")</f>
        <v/>
      </c>
      <c r="K4" s="13" t="str">
        <f>IF(入力用!$Z$44="","",入力用!$R$10)</f>
        <v/>
      </c>
      <c r="L4" s="13" t="str">
        <f>IF(入力用!$Z$44="","","月～")</f>
        <v/>
      </c>
      <c r="M4" s="13" t="str">
        <f>IF(入力用!$Z$44="","",入力用!$X$10)</f>
        <v/>
      </c>
      <c r="N4" s="13" t="str">
        <f>IF(入力用!$Z$44="","","年")</f>
        <v/>
      </c>
      <c r="O4" s="13" t="str">
        <f>IF(入力用!$Z$44="","",入力用!$AD$10)</f>
        <v/>
      </c>
      <c r="P4" s="13" t="str">
        <f>IF(入力用!$Z$44="","","月頃")</f>
        <v/>
      </c>
      <c r="Q4" s="13" t="str">
        <f>IF(入力用!$Z$44="","",$I$2&amp;"/"&amp;$K$2&amp;"/1")</f>
        <v/>
      </c>
      <c r="R4" s="13" t="str">
        <f>IF(入力用!$Z$44="","","～")</f>
        <v/>
      </c>
      <c r="S4" s="13" t="str">
        <f>IF(入力用!$Z$44="","",$M$2&amp;"/"&amp;$O$2&amp;"/1")</f>
        <v/>
      </c>
      <c r="T4" s="13" t="str">
        <f>IF(入力用!$Z$44="","",IF(入力用!$L$11="","",入力用!$L$11))</f>
        <v/>
      </c>
      <c r="U4" s="13" t="str">
        <f>IF(入力用!$Z$44="","",IF(入力用!$Y$12="☑","行っていない","チェックなし"))</f>
        <v/>
      </c>
      <c r="V4" s="13" t="str">
        <f>IF(入力用!$Z$44="","",IF(入力用!$Y$13="☑","行っていない","チェックなし"))</f>
        <v/>
      </c>
      <c r="W4" s="13" t="str">
        <f>IF(入力用!$Z$44="","",IF(入力用!$Y$14="☑","混入していない","チェックなし"))</f>
        <v/>
      </c>
      <c r="X4" s="13" t="str">
        <f>IF(入力用!$Z$44="","",IF(入力用!$L$18="","",入力用!$L$18))</f>
        <v/>
      </c>
      <c r="Y4" s="13" t="str">
        <f>IF(入力用!$Z$44="","",IF(入力用!$X$28="☑","管理している","チェックなし"))</f>
        <v/>
      </c>
      <c r="Z4" s="13" t="str">
        <f>IF(入力用!$Z$44="","",IF(入力用!$X$20="☑","使用していない","チェックなし"))</f>
        <v/>
      </c>
      <c r="AA4" s="13" t="str">
        <f>IF(入力用!$Z$44="","",IF(入力用!$X$21="☑","使用していない","チェックなし"))</f>
        <v/>
      </c>
      <c r="AB4" s="15"/>
      <c r="AC4" s="13" t="str">
        <f>IF(入力用!$Z$44="","",IF(入力用!$L$24="☑","確認済","チェックなし"))</f>
        <v/>
      </c>
      <c r="AD4" s="13" t="str">
        <f>IF(入力用!$Z$44="","",IF(入力用!$X$29="☑","混和している","チェックなし"))</f>
        <v/>
      </c>
      <c r="AE4" s="13" t="str">
        <f>IF(入力用!$Z$44="","",IF(入力用!$L$32="","",入力用!$L$32))</f>
        <v/>
      </c>
      <c r="AF4" s="13" t="str">
        <f>IF(入力用!$Z$44="","",IF(入力用!$X$33="☑","測定している","チェックなし"))</f>
        <v/>
      </c>
      <c r="AG4" s="13" t="str">
        <f>IF(入力用!$Z$44="","",IF(AND(入力用!$L$34="☑",入力用!$X$34="☑"),"エラー",IF(入力用!$L$34="☑","ゲルマニウム半導体検出器",IF(入力用!$X$34="☑","簡易検出器（NaI(Tl)シンチレーションスペクトルメータ等","チェックなし"))))</f>
        <v/>
      </c>
      <c r="AH4" s="13" t="str">
        <f>IF(入力用!$H$45="","",入力用!$H$45)</f>
        <v/>
      </c>
      <c r="AI4" s="13" t="str">
        <f>IF(入力用!$Z$44="","",入力用!$Z$44)</f>
        <v/>
      </c>
      <c r="AJ4" s="13" t="str">
        <f>IF(入力用!$Z$44="","",入力用!$AH$44)</f>
        <v/>
      </c>
      <c r="AK4" s="13" t="str">
        <f>IF(入力用!$Z$44="","",IF(入力用!$S$46="☑","ND",""))</f>
        <v/>
      </c>
      <c r="AL4" s="13" t="str">
        <f>IF(入力用!$AG$46="","",入力用!$AG$46)</f>
        <v/>
      </c>
      <c r="AM4" s="13" t="str">
        <f>IF(入力用!$W$45="","",入力用!$W$45)</f>
        <v/>
      </c>
      <c r="AN4" s="14" t="str">
        <f t="shared" ref="AN4:AN6" si="0">IF($AM4="",IF($AL4="","",$AL4),$AM4)</f>
        <v/>
      </c>
      <c r="AO4" s="14" t="str">
        <f>IF($AM4="",IF($AL4="","",0),$AM4)</f>
        <v/>
      </c>
      <c r="AP4" s="13" t="str">
        <f>IF(入力用!$Z$44="","",IF(入力用!$AH$60="☑","添付している","チェックなし"))</f>
        <v/>
      </c>
      <c r="AQ4" s="13" t="str">
        <f>IF(入力用!$Z$44="","",IF(入力用!$AA$61="☑","添付している",IF(入力用!$AH$61="☑","縮分していないため、添付していない","チェックなし")))</f>
        <v/>
      </c>
      <c r="AR4" s="13" t="str">
        <f>IF(入力用!$Z$44="","",IF(入力用!$AH$62="☑","添付している","チェックなし"))</f>
        <v/>
      </c>
      <c r="AS4" s="13" t="str">
        <f>IF(入力用!$Z$44="","",IF(AND(入力用!$L$64="□",入力用!$X$64="□"),"チェックなし",IF(入力用!$L$64="☑","確認済","問題あり（出荷自粛を指示）")))</f>
        <v/>
      </c>
    </row>
    <row r="5" spans="1:45" s="9" customFormat="1" x14ac:dyDescent="0.15">
      <c r="A5" s="13" t="str">
        <f>IF(入力用!$Z$48="","","☑")</f>
        <v/>
      </c>
      <c r="B5" s="13" t="str">
        <f>IF(入力用!$Z$48="","",IF(OR(入力用!$AE$1="",入力用!$AK$1="",入力用!$AN$1=""),"",入力用!$AE$1&amp;"/"&amp;入力用!$AK$1&amp;"/"&amp;入力用!$AN$1))</f>
        <v/>
      </c>
      <c r="C5" s="13" t="str">
        <f>IF(入力用!$Z$48="","",IF(入力用!$L$2="","",入力用!$L$2))</f>
        <v/>
      </c>
      <c r="D5" s="13" t="str">
        <f>IF(入力用!$Z$48="","",IF(入力用!$L$3="","",入力用!$L$3))</f>
        <v/>
      </c>
      <c r="E5" s="13" t="str">
        <f>IF(入力用!$Z$48="","",IF(入力用!$L$4="","",入力用!$L$4))</f>
        <v/>
      </c>
      <c r="F5" s="13" t="str">
        <f>IF(入力用!$Z$48="","",IF(入力用!$L$5="","",入力用!$L$5))</f>
        <v/>
      </c>
      <c r="G5" s="13" t="str">
        <f>IF(入力用!$Z$48="","",IF(入力用!$L$6="","",入力用!$L$6))</f>
        <v/>
      </c>
      <c r="H5" s="13" t="str">
        <f>IF(入力用!$Z$48="","",IF(入力用!$L$9="☑","落ち葉",IF(入力用!$R$9="☑","剪定枝",IF(入力用!$X$9="☑","落ち葉＋剪定枝","チェックなし"))))</f>
        <v/>
      </c>
      <c r="I5" s="13" t="str">
        <f>IF(入力用!$Z$48="","",入力用!$L$10)</f>
        <v/>
      </c>
      <c r="J5" s="13" t="str">
        <f>IF(入力用!$Z$48="","","年")</f>
        <v/>
      </c>
      <c r="K5" s="13" t="str">
        <f>IF(入力用!$Z$48="","",入力用!$R$10)</f>
        <v/>
      </c>
      <c r="L5" s="13" t="str">
        <f>IF(入力用!$Z$48="","","月～")</f>
        <v/>
      </c>
      <c r="M5" s="13" t="str">
        <f>IF(入力用!$Z$48="","",入力用!$X$10)</f>
        <v/>
      </c>
      <c r="N5" s="13" t="str">
        <f>IF(入力用!$Z$48="","","年")</f>
        <v/>
      </c>
      <c r="O5" s="13" t="str">
        <f>IF(入力用!$Z$48="","",入力用!$AD$10)</f>
        <v/>
      </c>
      <c r="P5" s="13" t="str">
        <f>IF(入力用!$Z$48="","","月頃")</f>
        <v/>
      </c>
      <c r="Q5" s="13" t="str">
        <f>IF(入力用!$Z$48="","",$I$2&amp;"/"&amp;$K$2&amp;"/1")</f>
        <v/>
      </c>
      <c r="R5" s="13" t="str">
        <f>IF(入力用!$Z$48="","","～")</f>
        <v/>
      </c>
      <c r="S5" s="13" t="str">
        <f>IF(入力用!$Z$48="","",$M$2&amp;"/"&amp;$O$2&amp;"/1")</f>
        <v/>
      </c>
      <c r="T5" s="13" t="str">
        <f>IF(入力用!$Z$48="","",IF(入力用!$L$11="","",入力用!$L$11))</f>
        <v/>
      </c>
      <c r="U5" s="13" t="str">
        <f>IF(入力用!$Z$48="","",IF(入力用!$Y$12="☑","行っていない","チェックなし"))</f>
        <v/>
      </c>
      <c r="V5" s="13" t="str">
        <f>IF(入力用!$Z$48="","",IF(入力用!$Y$13="☑","行っていない","チェックなし"))</f>
        <v/>
      </c>
      <c r="W5" s="13" t="str">
        <f>IF(入力用!$Z$48="","",IF(入力用!$Y$14="☑","混入していない","チェックなし"))</f>
        <v/>
      </c>
      <c r="X5" s="13" t="str">
        <f>IF(入力用!$Z$48="","",IF(入力用!$L$18="","",入力用!$L$18))</f>
        <v/>
      </c>
      <c r="Y5" s="13" t="str">
        <f>IF(入力用!$Z$48="","",IF(入力用!$X$28="☑","管理している","チェックなし"))</f>
        <v/>
      </c>
      <c r="Z5" s="13" t="str">
        <f>IF(入力用!$Z$48="","",IF(入力用!$X$20="☑","使用していない","チェックなし"))</f>
        <v/>
      </c>
      <c r="AA5" s="13" t="str">
        <f>IF(入力用!$Z$48="","",IF(入力用!$X$21="☑","使用していない","チェックなし"))</f>
        <v/>
      </c>
      <c r="AB5" s="15"/>
      <c r="AC5" s="13" t="str">
        <f>IF(入力用!$Z$48="","",IF(入力用!$L$24="☑","確認済","チェックなし"))</f>
        <v/>
      </c>
      <c r="AD5" s="13" t="str">
        <f>IF(入力用!$Z$48="","",IF(入力用!$X$29="☑","混和している","チェックなし"))</f>
        <v/>
      </c>
      <c r="AE5" s="13" t="str">
        <f>IF(入力用!$Z$48="","",IF(入力用!$L$32="","",入力用!$L$32))</f>
        <v/>
      </c>
      <c r="AF5" s="13" t="str">
        <f>IF(入力用!$Z$48="","",IF(入力用!$X$33="☑","測定している","チェックなし"))</f>
        <v/>
      </c>
      <c r="AG5" s="13" t="str">
        <f>IF(入力用!$Z$48="","",IF(AND(入力用!$L$34="☑",入力用!$X$34="☑"),"エラー",IF(入力用!$L$34="☑","ゲルマニウム半導体検出器",IF(入力用!$X$34="☑","簡易検出器（NaI(Tl)シンチレーションスペクトルメータ等","チェックなし"))))</f>
        <v/>
      </c>
      <c r="AH5" s="13" t="str">
        <f>IF(入力用!$H$49="","",入力用!$H$49)</f>
        <v/>
      </c>
      <c r="AI5" s="13" t="str">
        <f>IF(入力用!$Z$48="","",入力用!$Z$48)</f>
        <v/>
      </c>
      <c r="AJ5" s="13" t="str">
        <f>IF(入力用!$Z$48="","",入力用!$AH$48)</f>
        <v/>
      </c>
      <c r="AK5" s="13" t="str">
        <f>IF(入力用!$Z$48="","",IF(入力用!$S$50="☑","ND",""))</f>
        <v/>
      </c>
      <c r="AL5" s="13">
        <f>IF(入力用!$AG$50="","",入力用!$AG$50)</f>
        <v>55</v>
      </c>
      <c r="AM5" s="13" t="str">
        <f>IF(入力用!$W$49="","",入力用!$W$49)</f>
        <v/>
      </c>
      <c r="AN5" s="14">
        <f t="shared" si="0"/>
        <v>55</v>
      </c>
      <c r="AO5" s="14">
        <f>IF($AM5="",IF($AL5="","",0),$AM5)</f>
        <v>0</v>
      </c>
      <c r="AP5" s="13" t="str">
        <f>IF(入力用!$Z$48="","",IF(入力用!$AH$60="☑","添付している","チェックなし"))</f>
        <v/>
      </c>
      <c r="AQ5" s="13" t="str">
        <f>IF(入力用!$Z$48="","",IF(入力用!$AA$61="☑","添付している",IF(入力用!$AH$61="☑","縮分していないため、添付していない","チェックなし")))</f>
        <v/>
      </c>
      <c r="AR5" s="13" t="str">
        <f>IF(入力用!$Z$48="","",IF(入力用!$AH$62="☑","添付している","チェックなし"))</f>
        <v/>
      </c>
      <c r="AS5" s="13" t="str">
        <f>IF(入力用!$Z$48="","",IF(AND(入力用!$L$64="□",入力用!$X$64="□"),"チェックなし",IF(入力用!$L$64="☑","確認済","問題あり（出荷自粛を指示）")))</f>
        <v/>
      </c>
    </row>
    <row r="6" spans="1:45" s="9" customFormat="1" x14ac:dyDescent="0.15">
      <c r="A6" s="13" t="str">
        <f>IF(入力用!$Z$52="","","☑")</f>
        <v/>
      </c>
      <c r="B6" s="13" t="str">
        <f>IF(入力用!$Z$52="","",IF(OR(入力用!$AE$1="",入力用!$AK$1="",入力用!$AN$1=""),"",入力用!$AE$1&amp;"/"&amp;入力用!$AK$1&amp;"/"&amp;入力用!$AN$1))</f>
        <v/>
      </c>
      <c r="C6" s="13" t="str">
        <f>IF(入力用!$Z$52="","",IF(入力用!$L$2="","",入力用!$L$2))</f>
        <v/>
      </c>
      <c r="D6" s="13" t="str">
        <f>IF(入力用!$Z$52="","",IF(入力用!$L$3="","",入力用!$L$3))</f>
        <v/>
      </c>
      <c r="E6" s="13" t="str">
        <f>IF(入力用!$Z$52="","",IF(入力用!$L$4="","",入力用!$L$4))</f>
        <v/>
      </c>
      <c r="F6" s="13" t="str">
        <f>IF(入力用!$Z$52="","",IF(入力用!$L$5="","",入力用!$L$5))</f>
        <v/>
      </c>
      <c r="G6" s="13" t="str">
        <f>IF(入力用!$Z$52="","",IF(入力用!$L$6="","",入力用!$L$6))</f>
        <v/>
      </c>
      <c r="H6" s="13" t="str">
        <f>IF(入力用!$Z$52="","",IF(入力用!$L$9="☑","落ち葉",IF(入力用!$R$9="☑","剪定枝",IF(入力用!$X$9="☑","落ち葉＋剪定枝","チェックなし"))))</f>
        <v/>
      </c>
      <c r="I6" s="13" t="str">
        <f>IF(入力用!$Z$52="","",入力用!$L$10)</f>
        <v/>
      </c>
      <c r="J6" s="13" t="str">
        <f>IF(入力用!$Z$52="","","年")</f>
        <v/>
      </c>
      <c r="K6" s="13" t="str">
        <f>IF(入力用!$Z$52="","",入力用!$R$10)</f>
        <v/>
      </c>
      <c r="L6" s="13" t="str">
        <f>IF(入力用!$Z$52="","","月～")</f>
        <v/>
      </c>
      <c r="M6" s="13" t="str">
        <f>IF(入力用!$Z$52="","",入力用!$X$10)</f>
        <v/>
      </c>
      <c r="N6" s="13" t="str">
        <f>IF(入力用!$Z$52="","","年")</f>
        <v/>
      </c>
      <c r="O6" s="13" t="str">
        <f>IF(入力用!$Z$52="","",入力用!$AD$10)</f>
        <v/>
      </c>
      <c r="P6" s="13" t="str">
        <f>IF(入力用!$Z$52="","","月頃")</f>
        <v/>
      </c>
      <c r="Q6" s="13" t="str">
        <f>IF(入力用!$Z$52="","",$I$2&amp;"/"&amp;$K$2&amp;"/1")</f>
        <v/>
      </c>
      <c r="R6" s="13" t="str">
        <f>IF(入力用!$Z$52="","","～")</f>
        <v/>
      </c>
      <c r="S6" s="13" t="str">
        <f>IF(入力用!$Z$52="","",$M$2&amp;"/"&amp;$O$2&amp;"/1")</f>
        <v/>
      </c>
      <c r="T6" s="13" t="str">
        <f>IF(入力用!$Z$52="","",IF(入力用!$L$11="","",入力用!$L$11))</f>
        <v/>
      </c>
      <c r="U6" s="13" t="str">
        <f>IF(入力用!$Z$52="","",IF(入力用!$Y$12="☑","おこなっていない","チェックなし"))</f>
        <v/>
      </c>
      <c r="V6" s="13" t="str">
        <f>IF(入力用!$Z$52="","",IF(入力用!$Y$13="☑","おこなっていない","チェックなし"))</f>
        <v/>
      </c>
      <c r="W6" s="13" t="str">
        <f>IF(入力用!$Z$52="","",IF(入力用!$Y$14="☑","混入していない","チェックなし"))</f>
        <v/>
      </c>
      <c r="X6" s="13" t="str">
        <f>IF(入力用!$Z$52="","",IF(入力用!$L$18="","",入力用!$L$18))</f>
        <v/>
      </c>
      <c r="Y6" s="13" t="str">
        <f>IF(入力用!$Z$52="","",IF(入力用!$X$28="☑","管理している","チェックなし"))</f>
        <v/>
      </c>
      <c r="Z6" s="13" t="str">
        <f>IF(入力用!$Z$52="","",IF(入力用!$X$20="☑","使用していない","チェックなし"))</f>
        <v/>
      </c>
      <c r="AA6" s="13" t="str">
        <f>IF(入力用!$Z$52="","",IF(入力用!$X$21="☑","使用していない","チェックなし"))</f>
        <v/>
      </c>
      <c r="AB6" s="15"/>
      <c r="AC6" s="13" t="str">
        <f>IF(入力用!$Z$52="","",IF(入力用!$L$24="☑","確認済","チェックなし"))</f>
        <v/>
      </c>
      <c r="AD6" s="13" t="str">
        <f>IF(入力用!$Z$52="","",IF(入力用!$X$29="☑","混和している","チェックなし"))</f>
        <v/>
      </c>
      <c r="AE6" s="13" t="str">
        <f>IF(入力用!$Z$52="","",IF(入力用!$L$32="","",入力用!$L$32))</f>
        <v/>
      </c>
      <c r="AF6" s="13" t="str">
        <f>IF(入力用!$Z$52="","",IF(入力用!$X$33="☑","測定している","チェックなし"))</f>
        <v/>
      </c>
      <c r="AG6" s="13" t="str">
        <f>IF(入力用!$Z$52="","",IF(AND(入力用!$L$34="☑",入力用!$X$34="☑"),"エラー",IF(入力用!$L$34="☑","ゲルマニウム半導体検出器",IF(入力用!$X$34="☑","簡易検出器（NaI(Tl)シンチレーションスペクトルメータ等","チェックなし"))))</f>
        <v/>
      </c>
      <c r="AH6" s="13" t="str">
        <f>IF(入力用!$H$53="","",入力用!$H$53)</f>
        <v/>
      </c>
      <c r="AI6" s="13" t="str">
        <f>IF(入力用!$Z$52="","",入力用!$Z$52)</f>
        <v/>
      </c>
      <c r="AJ6" s="13" t="str">
        <f>IF(入力用!$Z$52="","",入力用!$AH$52)</f>
        <v/>
      </c>
      <c r="AK6" s="13" t="str">
        <f>IF(入力用!$Z$52="","",IF(入力用!$S$54="☑","ND",""))</f>
        <v/>
      </c>
      <c r="AL6" s="13" t="str">
        <f>IF(入力用!$AG$54="","",入力用!$AG$54)</f>
        <v/>
      </c>
      <c r="AM6" s="13" t="str">
        <f>IF(入力用!$W$53="","",入力用!$W$53)</f>
        <v/>
      </c>
      <c r="AN6" s="14" t="str">
        <f t="shared" si="0"/>
        <v/>
      </c>
      <c r="AO6" s="14" t="str">
        <f>IF($AM6="",IF($AL6="","",0),$AM6)</f>
        <v/>
      </c>
      <c r="AP6" s="13" t="str">
        <f>IF(入力用!$Z$52="","",IF(入力用!$AH$60="☑","添付している","チェックなし"))</f>
        <v/>
      </c>
      <c r="AQ6" s="13" t="str">
        <f>IF(入力用!$Z$52="","",IF(入力用!$AA$61="☑","添付している",IF(入力用!$AH$61="☑","縮分していないため、添付していない","チェックなし")))</f>
        <v/>
      </c>
      <c r="AR6" s="13" t="str">
        <f>IF(入力用!$Z$52="","",IF(入力用!$AH$62="☑","添付している","チェックなし"))</f>
        <v/>
      </c>
      <c r="AS6" s="13" t="str">
        <f>IF(入力用!$Z$52="","",IF(AND(入力用!$L$64="□",入力用!$X$64="□"),"チェックなし",IF(入力用!$L$64="☑","確認済","問題あり（出荷自粛を指示）")))</f>
        <v/>
      </c>
    </row>
    <row r="9" spans="1:45" x14ac:dyDescent="0.15">
      <c r="G9" s="8"/>
    </row>
    <row r="10" spans="1:45" x14ac:dyDescent="0.15">
      <c r="AI10" t="s">
        <v>88</v>
      </c>
    </row>
  </sheetData>
  <mergeCells count="3">
    <mergeCell ref="I1:P1"/>
    <mergeCell ref="Q1:S1"/>
    <mergeCell ref="AI1:AJ1"/>
  </mergeCells>
  <phoneticPr fontId="1"/>
  <pageMargins left="0.7" right="0.7" top="0.75" bottom="0.75" header="0.3" footer="0.3"/>
  <pageSetup paperSize="9" orientation="portrait" r:id="rId1"/>
  <ignoredErrors>
    <ignoredError sqref="AT3:XFD3 AH3:AI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データコピー用シート</vt:lpstr>
      <vt:lpstr>入力用!Print_Area</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user</cp:lastModifiedBy>
  <cp:lastPrinted>2020-07-21T09:45:32Z</cp:lastPrinted>
  <dcterms:created xsi:type="dcterms:W3CDTF">2013-06-27T04:16:48Z</dcterms:created>
  <dcterms:modified xsi:type="dcterms:W3CDTF">2020-12-25T07:40:37Z</dcterms:modified>
</cp:coreProperties>
</file>