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340" windowHeight="7200"/>
  </bookViews>
  <sheets>
    <sheet name="概要（H27.9対比）" sheetId="3" r:id="rId1"/>
    <sheet name="市区町村別登録者数" sheetId="1" r:id="rId2"/>
    <sheet name="衆議院小選挙区別登録者数" sheetId="2" r:id="rId3"/>
    <sheet name="概要（H26.12対比）" sheetId="4" r:id="rId4"/>
    <sheet name="在外登録者数" sheetId="5" r:id="rId5"/>
  </sheets>
  <externalReferences>
    <externalReference r:id="rId6"/>
    <externalReference r:id="rId7"/>
  </externalReferences>
  <definedNames>
    <definedName name="_xlnm.Print_Area" localSheetId="3">'概要（H26.12対比）'!$A$1:$P$44</definedName>
    <definedName name="_xlnm.Print_Area" localSheetId="4">在外登録者数!$A$1:$M$86</definedName>
    <definedName name="_xlnm.Print_Area" localSheetId="1">市区町村別登録者数!$A$1:$M$82</definedName>
    <definedName name="_xlnm.Print_Area" localSheetId="2">衆議院小選挙区別登録者数!$A$1:$M$123</definedName>
    <definedName name="_xlnm.Print_Titles" localSheetId="4">在外登録者数!$1:$4</definedName>
    <definedName name="_xlnm.Print_Titles" localSheetId="1">市区町村別登録者数!$1:$4</definedName>
    <definedName name="_xlnm.Print_Titles" localSheetId="2">衆議院小選挙区別登録者数!$1:$4</definedName>
  </definedNames>
  <calcPr calcId="125725"/>
</workbook>
</file>

<file path=xl/calcChain.xml><?xml version="1.0" encoding="utf-8"?>
<calcChain xmlns="http://schemas.openxmlformats.org/spreadsheetml/2006/main">
  <c r="H69" i="5"/>
  <c r="K69" s="1"/>
  <c r="F69"/>
  <c r="E69"/>
  <c r="C69"/>
  <c r="I69" s="1"/>
  <c r="L69" s="1"/>
  <c r="B69"/>
  <c r="K68"/>
  <c r="H68"/>
  <c r="G68"/>
  <c r="F68"/>
  <c r="E68"/>
  <c r="D68"/>
  <c r="C68"/>
  <c r="I68" s="1"/>
  <c r="L68" s="1"/>
  <c r="B68"/>
  <c r="H67"/>
  <c r="K67" s="1"/>
  <c r="G67"/>
  <c r="G69" s="1"/>
  <c r="F67"/>
  <c r="E67"/>
  <c r="D67"/>
  <c r="J67" s="1"/>
  <c r="C67"/>
  <c r="I67" s="1"/>
  <c r="L67" s="1"/>
  <c r="B67"/>
  <c r="H66"/>
  <c r="K66" s="1"/>
  <c r="F66"/>
  <c r="E66"/>
  <c r="C66"/>
  <c r="I66" s="1"/>
  <c r="L66" s="1"/>
  <c r="B66"/>
  <c r="H65"/>
  <c r="K65" s="1"/>
  <c r="G65"/>
  <c r="F65"/>
  <c r="E65"/>
  <c r="D65"/>
  <c r="J65" s="1"/>
  <c r="C65"/>
  <c r="I65" s="1"/>
  <c r="L65" s="1"/>
  <c r="B65"/>
  <c r="H64"/>
  <c r="K64" s="1"/>
  <c r="G64"/>
  <c r="F64"/>
  <c r="E64"/>
  <c r="D64"/>
  <c r="J64" s="1"/>
  <c r="C64"/>
  <c r="I64" s="1"/>
  <c r="L64" s="1"/>
  <c r="B64"/>
  <c r="H63"/>
  <c r="K63" s="1"/>
  <c r="G63"/>
  <c r="F63"/>
  <c r="E63"/>
  <c r="D63"/>
  <c r="C63"/>
  <c r="I63" s="1"/>
  <c r="L63" s="1"/>
  <c r="B63"/>
  <c r="H62"/>
  <c r="K62" s="1"/>
  <c r="F62"/>
  <c r="E62"/>
  <c r="C62"/>
  <c r="I62" s="1"/>
  <c r="L62" s="1"/>
  <c r="B62"/>
  <c r="H61"/>
  <c r="K61" s="1"/>
  <c r="G61"/>
  <c r="F61"/>
  <c r="E61"/>
  <c r="D61"/>
  <c r="C61"/>
  <c r="I61" s="1"/>
  <c r="L61" s="1"/>
  <c r="B61"/>
  <c r="H60"/>
  <c r="K60" s="1"/>
  <c r="G60"/>
  <c r="F60"/>
  <c r="E60"/>
  <c r="D60"/>
  <c r="C60"/>
  <c r="I60" s="1"/>
  <c r="L60" s="1"/>
  <c r="B60"/>
  <c r="H59"/>
  <c r="K59" s="1"/>
  <c r="G59"/>
  <c r="F59"/>
  <c r="E59"/>
  <c r="D59"/>
  <c r="J59" s="1"/>
  <c r="C59"/>
  <c r="I59" s="1"/>
  <c r="L59" s="1"/>
  <c r="B59"/>
  <c r="H58"/>
  <c r="K58" s="1"/>
  <c r="G58"/>
  <c r="F58"/>
  <c r="E58"/>
  <c r="D58"/>
  <c r="J58" s="1"/>
  <c r="C58"/>
  <c r="I58" s="1"/>
  <c r="L58" s="1"/>
  <c r="B58"/>
  <c r="H57"/>
  <c r="K57" s="1"/>
  <c r="G57"/>
  <c r="F57"/>
  <c r="E57"/>
  <c r="D57"/>
  <c r="C57"/>
  <c r="I57" s="1"/>
  <c r="L57" s="1"/>
  <c r="B57"/>
  <c r="H56"/>
  <c r="K56" s="1"/>
  <c r="F56"/>
  <c r="E56"/>
  <c r="C56"/>
  <c r="I56" s="1"/>
  <c r="L56" s="1"/>
  <c r="B56"/>
  <c r="H55"/>
  <c r="K55" s="1"/>
  <c r="G55"/>
  <c r="F55"/>
  <c r="E55"/>
  <c r="D55"/>
  <c r="C55"/>
  <c r="I55" s="1"/>
  <c r="L55" s="1"/>
  <c r="B55"/>
  <c r="H54"/>
  <c r="K54" s="1"/>
  <c r="G54"/>
  <c r="G56" s="1"/>
  <c r="F54"/>
  <c r="E54"/>
  <c r="D54"/>
  <c r="C54"/>
  <c r="I54" s="1"/>
  <c r="L54" s="1"/>
  <c r="B54"/>
  <c r="H53"/>
  <c r="K53" s="1"/>
  <c r="G53"/>
  <c r="F53"/>
  <c r="E53"/>
  <c r="D53"/>
  <c r="J53" s="1"/>
  <c r="C53"/>
  <c r="I53" s="1"/>
  <c r="L53" s="1"/>
  <c r="B53"/>
  <c r="H52"/>
  <c r="K52" s="1"/>
  <c r="G52"/>
  <c r="F52"/>
  <c r="F74" s="1"/>
  <c r="E52"/>
  <c r="E74" s="1"/>
  <c r="D52"/>
  <c r="J52" s="1"/>
  <c r="C52"/>
  <c r="I52" s="1"/>
  <c r="L52" s="1"/>
  <c r="B52"/>
  <c r="B74" s="1"/>
  <c r="H51"/>
  <c r="K51" s="1"/>
  <c r="G51"/>
  <c r="F51"/>
  <c r="E51"/>
  <c r="D51"/>
  <c r="C51"/>
  <c r="I51" s="1"/>
  <c r="L51" s="1"/>
  <c r="B51"/>
  <c r="H50"/>
  <c r="K50" s="1"/>
  <c r="G50"/>
  <c r="F50"/>
  <c r="E50"/>
  <c r="D50"/>
  <c r="C50"/>
  <c r="I50" s="1"/>
  <c r="L50" s="1"/>
  <c r="B50"/>
  <c r="H49"/>
  <c r="K49" s="1"/>
  <c r="G49"/>
  <c r="F49"/>
  <c r="E49"/>
  <c r="D49"/>
  <c r="J49" s="1"/>
  <c r="C49"/>
  <c r="I49" s="1"/>
  <c r="L49" s="1"/>
  <c r="B49"/>
  <c r="H48"/>
  <c r="K48" s="1"/>
  <c r="G48"/>
  <c r="F48"/>
  <c r="E48"/>
  <c r="D48"/>
  <c r="J48" s="1"/>
  <c r="C48"/>
  <c r="I48" s="1"/>
  <c r="L48" s="1"/>
  <c r="B48"/>
  <c r="H47"/>
  <c r="K47" s="1"/>
  <c r="G47"/>
  <c r="F47"/>
  <c r="E47"/>
  <c r="D47"/>
  <c r="C47"/>
  <c r="I47" s="1"/>
  <c r="L47" s="1"/>
  <c r="B47"/>
  <c r="H46"/>
  <c r="K46" s="1"/>
  <c r="G46"/>
  <c r="F46"/>
  <c r="E46"/>
  <c r="D46"/>
  <c r="C46"/>
  <c r="I46" s="1"/>
  <c r="L46" s="1"/>
  <c r="B46"/>
  <c r="H45"/>
  <c r="K45" s="1"/>
  <c r="G45"/>
  <c r="F45"/>
  <c r="E45"/>
  <c r="D45"/>
  <c r="J45" s="1"/>
  <c r="C45"/>
  <c r="I45" s="1"/>
  <c r="L45" s="1"/>
  <c r="B45"/>
  <c r="H44"/>
  <c r="K44" s="1"/>
  <c r="G44"/>
  <c r="F44"/>
  <c r="E44"/>
  <c r="D44"/>
  <c r="J44" s="1"/>
  <c r="C44"/>
  <c r="I44" s="1"/>
  <c r="L44" s="1"/>
  <c r="B44"/>
  <c r="H43"/>
  <c r="K43" s="1"/>
  <c r="G43"/>
  <c r="F43"/>
  <c r="E43"/>
  <c r="D43"/>
  <c r="C43"/>
  <c r="I43" s="1"/>
  <c r="L43" s="1"/>
  <c r="B43"/>
  <c r="H42"/>
  <c r="K42" s="1"/>
  <c r="G42"/>
  <c r="F42"/>
  <c r="E42"/>
  <c r="D42"/>
  <c r="C42"/>
  <c r="I42" s="1"/>
  <c r="L42" s="1"/>
  <c r="B42"/>
  <c r="H41"/>
  <c r="K41" s="1"/>
  <c r="G41"/>
  <c r="F41"/>
  <c r="E41"/>
  <c r="D41"/>
  <c r="J41" s="1"/>
  <c r="C41"/>
  <c r="I41" s="1"/>
  <c r="L41" s="1"/>
  <c r="B41"/>
  <c r="H40"/>
  <c r="K40" s="1"/>
  <c r="G40"/>
  <c r="F40"/>
  <c r="E40"/>
  <c r="D40"/>
  <c r="J40" s="1"/>
  <c r="C40"/>
  <c r="I40" s="1"/>
  <c r="L40" s="1"/>
  <c r="B40"/>
  <c r="H39"/>
  <c r="K39" s="1"/>
  <c r="G39"/>
  <c r="F39"/>
  <c r="E39"/>
  <c r="D39"/>
  <c r="C39"/>
  <c r="I39" s="1"/>
  <c r="L39" s="1"/>
  <c r="B39"/>
  <c r="H38"/>
  <c r="K38" s="1"/>
  <c r="G38"/>
  <c r="F38"/>
  <c r="E38"/>
  <c r="D38"/>
  <c r="C38"/>
  <c r="I38" s="1"/>
  <c r="L38" s="1"/>
  <c r="B38"/>
  <c r="H37"/>
  <c r="K37" s="1"/>
  <c r="G37"/>
  <c r="F37"/>
  <c r="E37"/>
  <c r="D37"/>
  <c r="J37" s="1"/>
  <c r="C37"/>
  <c r="I37" s="1"/>
  <c r="L37" s="1"/>
  <c r="B37"/>
  <c r="H36"/>
  <c r="K36" s="1"/>
  <c r="G36"/>
  <c r="F36"/>
  <c r="F72" s="1"/>
  <c r="E36"/>
  <c r="E72" s="1"/>
  <c r="D36"/>
  <c r="J36" s="1"/>
  <c r="C36"/>
  <c r="I36" s="1"/>
  <c r="L36" s="1"/>
  <c r="B36"/>
  <c r="B72" s="1"/>
  <c r="H35"/>
  <c r="K35" s="1"/>
  <c r="F35"/>
  <c r="E35"/>
  <c r="C35"/>
  <c r="I35" s="1"/>
  <c r="L35" s="1"/>
  <c r="B35"/>
  <c r="H34"/>
  <c r="K34" s="1"/>
  <c r="G34"/>
  <c r="F34"/>
  <c r="E34"/>
  <c r="D34"/>
  <c r="J34" s="1"/>
  <c r="C34"/>
  <c r="I34" s="1"/>
  <c r="L34" s="1"/>
  <c r="B34"/>
  <c r="H33"/>
  <c r="K33" s="1"/>
  <c r="G33"/>
  <c r="F33"/>
  <c r="E33"/>
  <c r="D33"/>
  <c r="C33"/>
  <c r="I33" s="1"/>
  <c r="L33" s="1"/>
  <c r="B33"/>
  <c r="H32"/>
  <c r="K32" s="1"/>
  <c r="G32"/>
  <c r="F32"/>
  <c r="E32"/>
  <c r="D32"/>
  <c r="C32"/>
  <c r="I32" s="1"/>
  <c r="L32" s="1"/>
  <c r="B32"/>
  <c r="H31"/>
  <c r="K31" s="1"/>
  <c r="F31"/>
  <c r="E31"/>
  <c r="C31"/>
  <c r="I31" s="1"/>
  <c r="L31" s="1"/>
  <c r="B31"/>
  <c r="H30"/>
  <c r="K30" s="1"/>
  <c r="G30"/>
  <c r="F30"/>
  <c r="E30"/>
  <c r="D30"/>
  <c r="C30"/>
  <c r="I30" s="1"/>
  <c r="L30" s="1"/>
  <c r="B30"/>
  <c r="H29"/>
  <c r="K29" s="1"/>
  <c r="G29"/>
  <c r="F29"/>
  <c r="E29"/>
  <c r="D29"/>
  <c r="J29" s="1"/>
  <c r="C29"/>
  <c r="I29" s="1"/>
  <c r="L29" s="1"/>
  <c r="B29"/>
  <c r="H28"/>
  <c r="K28" s="1"/>
  <c r="G28"/>
  <c r="F28"/>
  <c r="E28"/>
  <c r="D28"/>
  <c r="J28" s="1"/>
  <c r="C28"/>
  <c r="I28" s="1"/>
  <c r="L28" s="1"/>
  <c r="B28"/>
  <c r="H27"/>
  <c r="K27" s="1"/>
  <c r="G27"/>
  <c r="F27"/>
  <c r="E27"/>
  <c r="D27"/>
  <c r="C27"/>
  <c r="I27" s="1"/>
  <c r="L27" s="1"/>
  <c r="B27"/>
  <c r="H26"/>
  <c r="K26" s="1"/>
  <c r="G26"/>
  <c r="F26"/>
  <c r="E26"/>
  <c r="D26"/>
  <c r="C26"/>
  <c r="I26" s="1"/>
  <c r="L26" s="1"/>
  <c r="B26"/>
  <c r="H25"/>
  <c r="K25" s="1"/>
  <c r="G25"/>
  <c r="F25"/>
  <c r="E25"/>
  <c r="D25"/>
  <c r="J25" s="1"/>
  <c r="C25"/>
  <c r="I25" s="1"/>
  <c r="L25" s="1"/>
  <c r="B25"/>
  <c r="H24"/>
  <c r="K24" s="1"/>
  <c r="G24"/>
  <c r="F24"/>
  <c r="E24"/>
  <c r="D24"/>
  <c r="J24" s="1"/>
  <c r="C24"/>
  <c r="I24" s="1"/>
  <c r="L24" s="1"/>
  <c r="B24"/>
  <c r="F23"/>
  <c r="F71" s="1"/>
  <c r="E23"/>
  <c r="E71" s="1"/>
  <c r="C23"/>
  <c r="B23"/>
  <c r="B71" s="1"/>
  <c r="H22"/>
  <c r="K22" s="1"/>
  <c r="G22"/>
  <c r="F22"/>
  <c r="E22"/>
  <c r="D22"/>
  <c r="C22"/>
  <c r="I22" s="1"/>
  <c r="L22" s="1"/>
  <c r="B22"/>
  <c r="H21"/>
  <c r="K21" s="1"/>
  <c r="G21"/>
  <c r="F21"/>
  <c r="E21"/>
  <c r="D21"/>
  <c r="C21"/>
  <c r="I21" s="1"/>
  <c r="L21" s="1"/>
  <c r="B21"/>
  <c r="H20"/>
  <c r="K20" s="1"/>
  <c r="G20"/>
  <c r="F20"/>
  <c r="E20"/>
  <c r="D20"/>
  <c r="J20" s="1"/>
  <c r="C20"/>
  <c r="I20" s="1"/>
  <c r="L20" s="1"/>
  <c r="B20"/>
  <c r="H19"/>
  <c r="K19" s="1"/>
  <c r="G19"/>
  <c r="F19"/>
  <c r="E19"/>
  <c r="D19"/>
  <c r="J19" s="1"/>
  <c r="C19"/>
  <c r="I19" s="1"/>
  <c r="L19" s="1"/>
  <c r="B19"/>
  <c r="H18"/>
  <c r="K18" s="1"/>
  <c r="G18"/>
  <c r="F18"/>
  <c r="E18"/>
  <c r="D18"/>
  <c r="C18"/>
  <c r="I18" s="1"/>
  <c r="L18" s="1"/>
  <c r="B18"/>
  <c r="H17"/>
  <c r="K17" s="1"/>
  <c r="G17"/>
  <c r="F17"/>
  <c r="E17"/>
  <c r="D17"/>
  <c r="C17"/>
  <c r="I17" s="1"/>
  <c r="L17" s="1"/>
  <c r="B17"/>
  <c r="H16"/>
  <c r="K16" s="1"/>
  <c r="G16"/>
  <c r="F16"/>
  <c r="E16"/>
  <c r="D16"/>
  <c r="J16" s="1"/>
  <c r="C16"/>
  <c r="I16" s="1"/>
  <c r="L16" s="1"/>
  <c r="B16"/>
  <c r="H15"/>
  <c r="K15" s="1"/>
  <c r="G15"/>
  <c r="F15"/>
  <c r="E15"/>
  <c r="D15"/>
  <c r="J15" s="1"/>
  <c r="C15"/>
  <c r="I15" s="1"/>
  <c r="L15" s="1"/>
  <c r="B15"/>
  <c r="H14"/>
  <c r="K14" s="1"/>
  <c r="G14"/>
  <c r="F14"/>
  <c r="E14"/>
  <c r="D14"/>
  <c r="C14"/>
  <c r="I14" s="1"/>
  <c r="L14" s="1"/>
  <c r="B14"/>
  <c r="H13"/>
  <c r="K13" s="1"/>
  <c r="G13"/>
  <c r="F13"/>
  <c r="E13"/>
  <c r="D13"/>
  <c r="C13"/>
  <c r="I13" s="1"/>
  <c r="L13" s="1"/>
  <c r="B13"/>
  <c r="H12"/>
  <c r="K12" s="1"/>
  <c r="G12"/>
  <c r="F12"/>
  <c r="E12"/>
  <c r="D12"/>
  <c r="J12" s="1"/>
  <c r="C12"/>
  <c r="I12" s="1"/>
  <c r="L12" s="1"/>
  <c r="B12"/>
  <c r="H11"/>
  <c r="K11" s="1"/>
  <c r="G11"/>
  <c r="F11"/>
  <c r="E11"/>
  <c r="D11"/>
  <c r="J11" s="1"/>
  <c r="C11"/>
  <c r="I11" s="1"/>
  <c r="L11" s="1"/>
  <c r="B11"/>
  <c r="H10"/>
  <c r="K10" s="1"/>
  <c r="G10"/>
  <c r="F10"/>
  <c r="E10"/>
  <c r="D10"/>
  <c r="C10"/>
  <c r="I10" s="1"/>
  <c r="L10" s="1"/>
  <c r="B10"/>
  <c r="H9"/>
  <c r="K9" s="1"/>
  <c r="G9"/>
  <c r="F9"/>
  <c r="E9"/>
  <c r="D9"/>
  <c r="C9"/>
  <c r="I9" s="1"/>
  <c r="L9" s="1"/>
  <c r="B9"/>
  <c r="H8"/>
  <c r="K8" s="1"/>
  <c r="G8"/>
  <c r="F8"/>
  <c r="E8"/>
  <c r="D8"/>
  <c r="J8" s="1"/>
  <c r="C8"/>
  <c r="I8" s="1"/>
  <c r="L8" s="1"/>
  <c r="B8"/>
  <c r="H7"/>
  <c r="K7" s="1"/>
  <c r="G7"/>
  <c r="F7"/>
  <c r="E7"/>
  <c r="D7"/>
  <c r="J7" s="1"/>
  <c r="C7"/>
  <c r="I7" s="1"/>
  <c r="L7" s="1"/>
  <c r="B7"/>
  <c r="H6"/>
  <c r="K6" s="1"/>
  <c r="G6"/>
  <c r="F6"/>
  <c r="E6"/>
  <c r="D6"/>
  <c r="C6"/>
  <c r="I6" s="1"/>
  <c r="L6" s="1"/>
  <c r="B6"/>
  <c r="H5"/>
  <c r="K5" s="1"/>
  <c r="G5"/>
  <c r="G23" s="1"/>
  <c r="F5"/>
  <c r="E5"/>
  <c r="D5"/>
  <c r="C5"/>
  <c r="I5" s="1"/>
  <c r="L5" s="1"/>
  <c r="B5"/>
  <c r="E3"/>
  <c r="B3"/>
  <c r="I1" s="1"/>
  <c r="H111" i="2"/>
  <c r="K111" s="1"/>
  <c r="G111"/>
  <c r="F111"/>
  <c r="E111"/>
  <c r="D111"/>
  <c r="J111" s="1"/>
  <c r="C111"/>
  <c r="I111" s="1"/>
  <c r="L111" s="1"/>
  <c r="B111"/>
  <c r="H110"/>
  <c r="K110" s="1"/>
  <c r="G110"/>
  <c r="F110"/>
  <c r="E110"/>
  <c r="D110"/>
  <c r="J110" s="1"/>
  <c r="C110"/>
  <c r="I110" s="1"/>
  <c r="L110" s="1"/>
  <c r="B110"/>
  <c r="H109"/>
  <c r="K109" s="1"/>
  <c r="G109"/>
  <c r="F109"/>
  <c r="F112" s="1"/>
  <c r="E109"/>
  <c r="E112" s="1"/>
  <c r="D109"/>
  <c r="C109"/>
  <c r="C112" s="1"/>
  <c r="B109"/>
  <c r="B112" s="1"/>
  <c r="L103"/>
  <c r="K103"/>
  <c r="H103"/>
  <c r="G103"/>
  <c r="F103"/>
  <c r="E103"/>
  <c r="C103"/>
  <c r="I103" s="1"/>
  <c r="B103"/>
  <c r="H102"/>
  <c r="K102" s="1"/>
  <c r="G102"/>
  <c r="F102"/>
  <c r="E102"/>
  <c r="C102"/>
  <c r="I102" s="1"/>
  <c r="L102" s="1"/>
  <c r="B102"/>
  <c r="H101"/>
  <c r="K101" s="1"/>
  <c r="G101"/>
  <c r="F101"/>
  <c r="F104" s="1"/>
  <c r="E101"/>
  <c r="E104" s="1"/>
  <c r="D101"/>
  <c r="J101" s="1"/>
  <c r="C101"/>
  <c r="I101" s="1"/>
  <c r="L101" s="1"/>
  <c r="B101"/>
  <c r="B104" s="1"/>
  <c r="H99"/>
  <c r="K99" s="1"/>
  <c r="G99"/>
  <c r="F99"/>
  <c r="E99"/>
  <c r="C99"/>
  <c r="I99" s="1"/>
  <c r="L99" s="1"/>
  <c r="B99"/>
  <c r="H98"/>
  <c r="K98" s="1"/>
  <c r="G98"/>
  <c r="F98"/>
  <c r="E98"/>
  <c r="D98"/>
  <c r="J98" s="1"/>
  <c r="C98"/>
  <c r="I98" s="1"/>
  <c r="L98" s="1"/>
  <c r="B98"/>
  <c r="L97"/>
  <c r="K97"/>
  <c r="H97"/>
  <c r="G97"/>
  <c r="F97"/>
  <c r="E97"/>
  <c r="D97"/>
  <c r="J97" s="1"/>
  <c r="C97"/>
  <c r="I97" s="1"/>
  <c r="B97"/>
  <c r="L96"/>
  <c r="K96"/>
  <c r="H96"/>
  <c r="G96"/>
  <c r="F96"/>
  <c r="E96"/>
  <c r="C96"/>
  <c r="I96" s="1"/>
  <c r="B96"/>
  <c r="H95"/>
  <c r="K95" s="1"/>
  <c r="G95"/>
  <c r="F95"/>
  <c r="F100" s="1"/>
  <c r="F106" s="1"/>
  <c r="E95"/>
  <c r="E100" s="1"/>
  <c r="C95"/>
  <c r="I95" s="1"/>
  <c r="L95" s="1"/>
  <c r="B95"/>
  <c r="B100" s="1"/>
  <c r="B106" s="1"/>
  <c r="H94"/>
  <c r="K94" s="1"/>
  <c r="G94"/>
  <c r="F94"/>
  <c r="E94"/>
  <c r="D94"/>
  <c r="J94" s="1"/>
  <c r="C94"/>
  <c r="I94" s="1"/>
  <c r="L94" s="1"/>
  <c r="B94"/>
  <c r="L93"/>
  <c r="K93"/>
  <c r="H93"/>
  <c r="G93"/>
  <c r="F93"/>
  <c r="E93"/>
  <c r="D93"/>
  <c r="J93" s="1"/>
  <c r="C93"/>
  <c r="I93" s="1"/>
  <c r="B93"/>
  <c r="L92"/>
  <c r="K92"/>
  <c r="H92"/>
  <c r="G92"/>
  <c r="F92"/>
  <c r="F105" s="1"/>
  <c r="F107" s="1"/>
  <c r="E92"/>
  <c r="E105" s="1"/>
  <c r="C92"/>
  <c r="I92" s="1"/>
  <c r="B92"/>
  <c r="B105" s="1"/>
  <c r="B107" s="1"/>
  <c r="H86"/>
  <c r="K86" s="1"/>
  <c r="G86"/>
  <c r="F86"/>
  <c r="E86"/>
  <c r="C86"/>
  <c r="I86" s="1"/>
  <c r="L86" s="1"/>
  <c r="B86"/>
  <c r="H85"/>
  <c r="K85" s="1"/>
  <c r="G85"/>
  <c r="F85"/>
  <c r="F87" s="1"/>
  <c r="F89" s="1"/>
  <c r="E85"/>
  <c r="E87" s="1"/>
  <c r="E89" s="1"/>
  <c r="D85"/>
  <c r="J85" s="1"/>
  <c r="C85"/>
  <c r="I85" s="1"/>
  <c r="L85" s="1"/>
  <c r="B85"/>
  <c r="B87" s="1"/>
  <c r="B89" s="1"/>
  <c r="L84"/>
  <c r="K84"/>
  <c r="H84"/>
  <c r="G84"/>
  <c r="F84"/>
  <c r="E84"/>
  <c r="D84"/>
  <c r="J84" s="1"/>
  <c r="C84"/>
  <c r="I84" s="1"/>
  <c r="B84"/>
  <c r="L83"/>
  <c r="K83"/>
  <c r="H83"/>
  <c r="G83"/>
  <c r="F83"/>
  <c r="E83"/>
  <c r="C83"/>
  <c r="I83" s="1"/>
  <c r="B83"/>
  <c r="H82"/>
  <c r="K82" s="1"/>
  <c r="G82"/>
  <c r="F82"/>
  <c r="E82"/>
  <c r="C82"/>
  <c r="I82" s="1"/>
  <c r="L82" s="1"/>
  <c r="B82"/>
  <c r="H81"/>
  <c r="K81" s="1"/>
  <c r="G81"/>
  <c r="F81"/>
  <c r="F88" s="1"/>
  <c r="F90" s="1"/>
  <c r="E81"/>
  <c r="E88" s="1"/>
  <c r="E90" s="1"/>
  <c r="D81"/>
  <c r="J81" s="1"/>
  <c r="C81"/>
  <c r="I81" s="1"/>
  <c r="L81" s="1"/>
  <c r="B81"/>
  <c r="B88" s="1"/>
  <c r="B90" s="1"/>
  <c r="L75"/>
  <c r="K75"/>
  <c r="H75"/>
  <c r="G75"/>
  <c r="F75"/>
  <c r="E75"/>
  <c r="D75"/>
  <c r="J75" s="1"/>
  <c r="C75"/>
  <c r="I75" s="1"/>
  <c r="B75"/>
  <c r="L74"/>
  <c r="K74"/>
  <c r="H74"/>
  <c r="G74"/>
  <c r="F74"/>
  <c r="F76" s="1"/>
  <c r="F78" s="1"/>
  <c r="E74"/>
  <c r="E76" s="1"/>
  <c r="E78" s="1"/>
  <c r="C74"/>
  <c r="I74" s="1"/>
  <c r="B74"/>
  <c r="B76" s="1"/>
  <c r="B78" s="1"/>
  <c r="H73"/>
  <c r="K73" s="1"/>
  <c r="G73"/>
  <c r="F73"/>
  <c r="E73"/>
  <c r="C73"/>
  <c r="I73" s="1"/>
  <c r="L73" s="1"/>
  <c r="B73"/>
  <c r="H72"/>
  <c r="K72" s="1"/>
  <c r="G72"/>
  <c r="F72"/>
  <c r="F77" s="1"/>
  <c r="E72"/>
  <c r="E77" s="1"/>
  <c r="G77" s="1"/>
  <c r="D72"/>
  <c r="J72" s="1"/>
  <c r="C72"/>
  <c r="I72" s="1"/>
  <c r="L72" s="1"/>
  <c r="B72"/>
  <c r="B77" s="1"/>
  <c r="H69"/>
  <c r="K69" s="1"/>
  <c r="G69"/>
  <c r="F69"/>
  <c r="E69"/>
  <c r="C69"/>
  <c r="I69" s="1"/>
  <c r="L69" s="1"/>
  <c r="B69"/>
  <c r="H68"/>
  <c r="K68" s="1"/>
  <c r="G68"/>
  <c r="F68"/>
  <c r="E68"/>
  <c r="D68"/>
  <c r="J68" s="1"/>
  <c r="C68"/>
  <c r="I68" s="1"/>
  <c r="L68" s="1"/>
  <c r="B68"/>
  <c r="K67"/>
  <c r="H67"/>
  <c r="G67"/>
  <c r="F67"/>
  <c r="F116" s="1"/>
  <c r="E67"/>
  <c r="E116" s="1"/>
  <c r="D67"/>
  <c r="C67"/>
  <c r="B67"/>
  <c r="B116" s="1"/>
  <c r="H64"/>
  <c r="K64" s="1"/>
  <c r="G64"/>
  <c r="F64"/>
  <c r="E64"/>
  <c r="D64"/>
  <c r="J64" s="1"/>
  <c r="C64"/>
  <c r="I64" s="1"/>
  <c r="L64" s="1"/>
  <c r="B64"/>
  <c r="L63"/>
  <c r="K63"/>
  <c r="H63"/>
  <c r="G63"/>
  <c r="F63"/>
  <c r="E63"/>
  <c r="D63"/>
  <c r="J63" s="1"/>
  <c r="C63"/>
  <c r="I63" s="1"/>
  <c r="B63"/>
  <c r="L62"/>
  <c r="K62"/>
  <c r="H62"/>
  <c r="G62"/>
  <c r="F62"/>
  <c r="E62"/>
  <c r="C62"/>
  <c r="I62" s="1"/>
  <c r="B62"/>
  <c r="H61"/>
  <c r="K61" s="1"/>
  <c r="G61"/>
  <c r="F61"/>
  <c r="F65" s="1"/>
  <c r="G65" s="1"/>
  <c r="E61"/>
  <c r="E65" s="1"/>
  <c r="C61"/>
  <c r="I61" s="1"/>
  <c r="L61" s="1"/>
  <c r="B61"/>
  <c r="B65" s="1"/>
  <c r="H65" s="1"/>
  <c r="H59"/>
  <c r="L58"/>
  <c r="K58"/>
  <c r="H58"/>
  <c r="G58"/>
  <c r="F58"/>
  <c r="E58"/>
  <c r="C58"/>
  <c r="I58" s="1"/>
  <c r="B58"/>
  <c r="H57"/>
  <c r="K57" s="1"/>
  <c r="G57"/>
  <c r="F57"/>
  <c r="F59" s="1"/>
  <c r="G59" s="1"/>
  <c r="E57"/>
  <c r="E59" s="1"/>
  <c r="C57"/>
  <c r="I57" s="1"/>
  <c r="L57" s="1"/>
  <c r="B57"/>
  <c r="B59" s="1"/>
  <c r="H55"/>
  <c r="L54"/>
  <c r="K54"/>
  <c r="H54"/>
  <c r="G54"/>
  <c r="F54"/>
  <c r="E54"/>
  <c r="C54"/>
  <c r="I54" s="1"/>
  <c r="B54"/>
  <c r="H53"/>
  <c r="K53" s="1"/>
  <c r="G53"/>
  <c r="F53"/>
  <c r="F55" s="1"/>
  <c r="E53"/>
  <c r="E55" s="1"/>
  <c r="C53"/>
  <c r="I53" s="1"/>
  <c r="L53" s="1"/>
  <c r="B53"/>
  <c r="B55" s="1"/>
  <c r="L50"/>
  <c r="K50"/>
  <c r="H50"/>
  <c r="G50"/>
  <c r="F50"/>
  <c r="E50"/>
  <c r="C50"/>
  <c r="I50" s="1"/>
  <c r="B50"/>
  <c r="H49"/>
  <c r="K49" s="1"/>
  <c r="G49"/>
  <c r="F49"/>
  <c r="E49"/>
  <c r="C49"/>
  <c r="I49" s="1"/>
  <c r="L49" s="1"/>
  <c r="B49"/>
  <c r="H48"/>
  <c r="K48" s="1"/>
  <c r="G48"/>
  <c r="F48"/>
  <c r="F51" s="1"/>
  <c r="E48"/>
  <c r="E51" s="1"/>
  <c r="D48"/>
  <c r="J48" s="1"/>
  <c r="C48"/>
  <c r="I48" s="1"/>
  <c r="L48" s="1"/>
  <c r="B48"/>
  <c r="B51" s="1"/>
  <c r="H45"/>
  <c r="K45" s="1"/>
  <c r="G45"/>
  <c r="F45"/>
  <c r="E45"/>
  <c r="C45"/>
  <c r="I45" s="1"/>
  <c r="L45" s="1"/>
  <c r="B45"/>
  <c r="H44"/>
  <c r="K44" s="1"/>
  <c r="G44"/>
  <c r="F44"/>
  <c r="F46" s="1"/>
  <c r="E44"/>
  <c r="E46" s="1"/>
  <c r="G46" s="1"/>
  <c r="D44"/>
  <c r="J44" s="1"/>
  <c r="C44"/>
  <c r="I44" s="1"/>
  <c r="L44" s="1"/>
  <c r="B44"/>
  <c r="B46" s="1"/>
  <c r="H41"/>
  <c r="K41" s="1"/>
  <c r="G41"/>
  <c r="F41"/>
  <c r="E41"/>
  <c r="C41"/>
  <c r="I41" s="1"/>
  <c r="L41" s="1"/>
  <c r="B41"/>
  <c r="H40"/>
  <c r="K40" s="1"/>
  <c r="G40"/>
  <c r="F40"/>
  <c r="F42" s="1"/>
  <c r="E40"/>
  <c r="E42" s="1"/>
  <c r="G42" s="1"/>
  <c r="D40"/>
  <c r="J40" s="1"/>
  <c r="C40"/>
  <c r="I40" s="1"/>
  <c r="L40" s="1"/>
  <c r="B40"/>
  <c r="B42" s="1"/>
  <c r="H37"/>
  <c r="K37" s="1"/>
  <c r="G37"/>
  <c r="F37"/>
  <c r="E37"/>
  <c r="C37"/>
  <c r="I37" s="1"/>
  <c r="L37" s="1"/>
  <c r="B37"/>
  <c r="H36"/>
  <c r="K36" s="1"/>
  <c r="G36"/>
  <c r="F36"/>
  <c r="F38" s="1"/>
  <c r="E36"/>
  <c r="E38" s="1"/>
  <c r="G38" s="1"/>
  <c r="D36"/>
  <c r="J36" s="1"/>
  <c r="C36"/>
  <c r="I36" s="1"/>
  <c r="L36" s="1"/>
  <c r="B36"/>
  <c r="B38" s="1"/>
  <c r="H33"/>
  <c r="K33" s="1"/>
  <c r="G33"/>
  <c r="F33"/>
  <c r="E33"/>
  <c r="C33"/>
  <c r="I33" s="1"/>
  <c r="L33" s="1"/>
  <c r="B33"/>
  <c r="H32"/>
  <c r="K32" s="1"/>
  <c r="G32"/>
  <c r="F32"/>
  <c r="F34" s="1"/>
  <c r="E32"/>
  <c r="E34" s="1"/>
  <c r="G34" s="1"/>
  <c r="D32"/>
  <c r="J32" s="1"/>
  <c r="C32"/>
  <c r="I32" s="1"/>
  <c r="L32" s="1"/>
  <c r="B32"/>
  <c r="B34" s="1"/>
  <c r="H29"/>
  <c r="K29" s="1"/>
  <c r="G29"/>
  <c r="F29"/>
  <c r="E29"/>
  <c r="C29"/>
  <c r="I29" s="1"/>
  <c r="L29" s="1"/>
  <c r="B29"/>
  <c r="H28"/>
  <c r="K28" s="1"/>
  <c r="G28"/>
  <c r="F28"/>
  <c r="E28"/>
  <c r="D28"/>
  <c r="J28" s="1"/>
  <c r="C28"/>
  <c r="I28" s="1"/>
  <c r="L28" s="1"/>
  <c r="B28"/>
  <c r="L27"/>
  <c r="K27"/>
  <c r="H27"/>
  <c r="G27"/>
  <c r="F27"/>
  <c r="F30" s="1"/>
  <c r="E27"/>
  <c r="E30" s="1"/>
  <c r="H30" s="1"/>
  <c r="D27"/>
  <c r="J27" s="1"/>
  <c r="C27"/>
  <c r="I27" s="1"/>
  <c r="B27"/>
  <c r="B30" s="1"/>
  <c r="H22"/>
  <c r="K22" s="1"/>
  <c r="G22"/>
  <c r="F22"/>
  <c r="F24" s="1"/>
  <c r="E22"/>
  <c r="E24" s="1"/>
  <c r="D22"/>
  <c r="J22" s="1"/>
  <c r="C22"/>
  <c r="I22" s="1"/>
  <c r="L22" s="1"/>
  <c r="B22"/>
  <c r="B24" s="1"/>
  <c r="L21"/>
  <c r="K21"/>
  <c r="H21"/>
  <c r="G21"/>
  <c r="F21"/>
  <c r="E21"/>
  <c r="D21"/>
  <c r="J21" s="1"/>
  <c r="C21"/>
  <c r="I21" s="1"/>
  <c r="B21"/>
  <c r="K20"/>
  <c r="H20"/>
  <c r="G20"/>
  <c r="F20"/>
  <c r="F118" s="1"/>
  <c r="E20"/>
  <c r="E118" s="1"/>
  <c r="C20"/>
  <c r="D20" s="1"/>
  <c r="B20"/>
  <c r="B118" s="1"/>
  <c r="H19"/>
  <c r="K19" s="1"/>
  <c r="G19"/>
  <c r="F19"/>
  <c r="F23" s="1"/>
  <c r="F25" s="1"/>
  <c r="E19"/>
  <c r="E23" s="1"/>
  <c r="C19"/>
  <c r="I19" s="1"/>
  <c r="L19" s="1"/>
  <c r="B19"/>
  <c r="B23" s="1"/>
  <c r="B25" s="1"/>
  <c r="H17"/>
  <c r="L16"/>
  <c r="K16"/>
  <c r="H16"/>
  <c r="G16"/>
  <c r="F16"/>
  <c r="E16"/>
  <c r="C16"/>
  <c r="I16" s="1"/>
  <c r="B16"/>
  <c r="H15"/>
  <c r="K15" s="1"/>
  <c r="G15"/>
  <c r="F15"/>
  <c r="F17" s="1"/>
  <c r="E15"/>
  <c r="E17" s="1"/>
  <c r="C15"/>
  <c r="I15" s="1"/>
  <c r="L15" s="1"/>
  <c r="B15"/>
  <c r="B17" s="1"/>
  <c r="L12"/>
  <c r="K12"/>
  <c r="H12"/>
  <c r="G12"/>
  <c r="F12"/>
  <c r="E12"/>
  <c r="C12"/>
  <c r="I12" s="1"/>
  <c r="B12"/>
  <c r="H11"/>
  <c r="K11" s="1"/>
  <c r="G11"/>
  <c r="F11"/>
  <c r="E11"/>
  <c r="C11"/>
  <c r="I11" s="1"/>
  <c r="L11" s="1"/>
  <c r="B11"/>
  <c r="H10"/>
  <c r="K10" s="1"/>
  <c r="G10"/>
  <c r="G13" s="1"/>
  <c r="F10"/>
  <c r="F13" s="1"/>
  <c r="E10"/>
  <c r="E13" s="1"/>
  <c r="D10"/>
  <c r="J10" s="1"/>
  <c r="C10"/>
  <c r="I10" s="1"/>
  <c r="L10" s="1"/>
  <c r="B10"/>
  <c r="B13" s="1"/>
  <c r="H7"/>
  <c r="K7" s="1"/>
  <c r="G7"/>
  <c r="F7"/>
  <c r="E7"/>
  <c r="C7"/>
  <c r="I7" s="1"/>
  <c r="L7" s="1"/>
  <c r="B7"/>
  <c r="H6"/>
  <c r="K6" s="1"/>
  <c r="G6"/>
  <c r="F6"/>
  <c r="E6"/>
  <c r="D6"/>
  <c r="J6" s="1"/>
  <c r="C6"/>
  <c r="I6" s="1"/>
  <c r="L6" s="1"/>
  <c r="B6"/>
  <c r="L5"/>
  <c r="K5"/>
  <c r="H5"/>
  <c r="G5"/>
  <c r="F5"/>
  <c r="F8" s="1"/>
  <c r="E5"/>
  <c r="E8" s="1"/>
  <c r="E114" s="1"/>
  <c r="D5"/>
  <c r="J5" s="1"/>
  <c r="C5"/>
  <c r="I5" s="1"/>
  <c r="B5"/>
  <c r="B8" s="1"/>
  <c r="E3"/>
  <c r="B3"/>
  <c r="J1" s="1"/>
  <c r="L74" i="1"/>
  <c r="K74"/>
  <c r="H74"/>
  <c r="F74"/>
  <c r="E74"/>
  <c r="C74"/>
  <c r="I74" s="1"/>
  <c r="B74"/>
  <c r="L73"/>
  <c r="K73"/>
  <c r="H73"/>
  <c r="G73"/>
  <c r="M73" s="1"/>
  <c r="F73"/>
  <c r="E73"/>
  <c r="D73"/>
  <c r="J73" s="1"/>
  <c r="C73"/>
  <c r="I73" s="1"/>
  <c r="B73"/>
  <c r="L72"/>
  <c r="K72"/>
  <c r="H72"/>
  <c r="G72"/>
  <c r="M72" s="1"/>
  <c r="F72"/>
  <c r="E72"/>
  <c r="D72"/>
  <c r="J72" s="1"/>
  <c r="C72"/>
  <c r="I72" s="1"/>
  <c r="B72"/>
  <c r="L71"/>
  <c r="K71"/>
  <c r="H71"/>
  <c r="G71"/>
  <c r="M71" s="1"/>
  <c r="F71"/>
  <c r="E71"/>
  <c r="D71"/>
  <c r="C71"/>
  <c r="I71" s="1"/>
  <c r="B71"/>
  <c r="L70"/>
  <c r="K70"/>
  <c r="H70"/>
  <c r="G70"/>
  <c r="G74" s="1"/>
  <c r="M74" s="1"/>
  <c r="F70"/>
  <c r="E70"/>
  <c r="D70"/>
  <c r="J70" s="1"/>
  <c r="C70"/>
  <c r="I70" s="1"/>
  <c r="B70"/>
  <c r="H69"/>
  <c r="K69" s="1"/>
  <c r="F69"/>
  <c r="E69"/>
  <c r="C69"/>
  <c r="I69" s="1"/>
  <c r="L69" s="1"/>
  <c r="B69"/>
  <c r="H68"/>
  <c r="K68" s="1"/>
  <c r="G68"/>
  <c r="F68"/>
  <c r="E68"/>
  <c r="D68"/>
  <c r="J68" s="1"/>
  <c r="C68"/>
  <c r="I68" s="1"/>
  <c r="L68" s="1"/>
  <c r="B68"/>
  <c r="H67"/>
  <c r="K67" s="1"/>
  <c r="G67"/>
  <c r="G69" s="1"/>
  <c r="F67"/>
  <c r="E67"/>
  <c r="D67"/>
  <c r="C67"/>
  <c r="I67" s="1"/>
  <c r="L67" s="1"/>
  <c r="B67"/>
  <c r="H66"/>
  <c r="K66" s="1"/>
  <c r="F66"/>
  <c r="E66"/>
  <c r="C66"/>
  <c r="I66" s="1"/>
  <c r="L66" s="1"/>
  <c r="B66"/>
  <c r="H65"/>
  <c r="K65" s="1"/>
  <c r="G65"/>
  <c r="F65"/>
  <c r="E65"/>
  <c r="D65"/>
  <c r="C65"/>
  <c r="I65" s="1"/>
  <c r="L65" s="1"/>
  <c r="B65"/>
  <c r="H64"/>
  <c r="K64" s="1"/>
  <c r="G64"/>
  <c r="F64"/>
  <c r="E64"/>
  <c r="D64"/>
  <c r="C64"/>
  <c r="I64" s="1"/>
  <c r="L64" s="1"/>
  <c r="B64"/>
  <c r="H63"/>
  <c r="K63" s="1"/>
  <c r="G63"/>
  <c r="G66" s="1"/>
  <c r="F63"/>
  <c r="E63"/>
  <c r="D63"/>
  <c r="J63" s="1"/>
  <c r="C63"/>
  <c r="I63" s="1"/>
  <c r="L63" s="1"/>
  <c r="B63"/>
  <c r="H62"/>
  <c r="K62" s="1"/>
  <c r="F62"/>
  <c r="E62"/>
  <c r="C62"/>
  <c r="I62" s="1"/>
  <c r="L62" s="1"/>
  <c r="B62"/>
  <c r="H61"/>
  <c r="K61" s="1"/>
  <c r="G61"/>
  <c r="F61"/>
  <c r="E61"/>
  <c r="D61"/>
  <c r="J61" s="1"/>
  <c r="C61"/>
  <c r="I61" s="1"/>
  <c r="L61" s="1"/>
  <c r="B61"/>
  <c r="H60"/>
  <c r="K60" s="1"/>
  <c r="G60"/>
  <c r="F60"/>
  <c r="E60"/>
  <c r="D60"/>
  <c r="J60" s="1"/>
  <c r="C60"/>
  <c r="I60" s="1"/>
  <c r="L60" s="1"/>
  <c r="B60"/>
  <c r="H59"/>
  <c r="K59" s="1"/>
  <c r="G59"/>
  <c r="F59"/>
  <c r="E59"/>
  <c r="D59"/>
  <c r="C59"/>
  <c r="I59" s="1"/>
  <c r="L59" s="1"/>
  <c r="B59"/>
  <c r="H58"/>
  <c r="K58" s="1"/>
  <c r="G58"/>
  <c r="F58"/>
  <c r="E58"/>
  <c r="D58"/>
  <c r="J58" s="1"/>
  <c r="C58"/>
  <c r="I58" s="1"/>
  <c r="L58" s="1"/>
  <c r="B58"/>
  <c r="H57"/>
  <c r="K57" s="1"/>
  <c r="G57"/>
  <c r="F57"/>
  <c r="E57"/>
  <c r="D57"/>
  <c r="J57" s="1"/>
  <c r="C57"/>
  <c r="I57" s="1"/>
  <c r="L57" s="1"/>
  <c r="B57"/>
  <c r="H56"/>
  <c r="K56" s="1"/>
  <c r="F56"/>
  <c r="E56"/>
  <c r="C56"/>
  <c r="I56" s="1"/>
  <c r="L56" s="1"/>
  <c r="B56"/>
  <c r="H55"/>
  <c r="K55" s="1"/>
  <c r="G55"/>
  <c r="F55"/>
  <c r="E55"/>
  <c r="D55"/>
  <c r="J55" s="1"/>
  <c r="C55"/>
  <c r="I55" s="1"/>
  <c r="L55" s="1"/>
  <c r="B55"/>
  <c r="H54"/>
  <c r="K54" s="1"/>
  <c r="G54"/>
  <c r="F54"/>
  <c r="E54"/>
  <c r="D54"/>
  <c r="J54" s="1"/>
  <c r="C54"/>
  <c r="I54" s="1"/>
  <c r="L54" s="1"/>
  <c r="B54"/>
  <c r="H53"/>
  <c r="K53" s="1"/>
  <c r="G53"/>
  <c r="F53"/>
  <c r="E53"/>
  <c r="D53"/>
  <c r="C53"/>
  <c r="I53" s="1"/>
  <c r="L53" s="1"/>
  <c r="B53"/>
  <c r="H52"/>
  <c r="K52" s="1"/>
  <c r="G52"/>
  <c r="F52"/>
  <c r="F79" s="1"/>
  <c r="E52"/>
  <c r="E79" s="1"/>
  <c r="D52"/>
  <c r="J52" s="1"/>
  <c r="C52"/>
  <c r="I52" s="1"/>
  <c r="L52" s="1"/>
  <c r="B52"/>
  <c r="B79" s="1"/>
  <c r="H79" s="1"/>
  <c r="H51"/>
  <c r="K51" s="1"/>
  <c r="G51"/>
  <c r="F51"/>
  <c r="E51"/>
  <c r="D51"/>
  <c r="J51" s="1"/>
  <c r="C51"/>
  <c r="I51" s="1"/>
  <c r="L51" s="1"/>
  <c r="B51"/>
  <c r="H50"/>
  <c r="K50" s="1"/>
  <c r="G50"/>
  <c r="F50"/>
  <c r="E50"/>
  <c r="D50"/>
  <c r="J50" s="1"/>
  <c r="C50"/>
  <c r="I50" s="1"/>
  <c r="L50" s="1"/>
  <c r="B50"/>
  <c r="H49"/>
  <c r="K49" s="1"/>
  <c r="G49"/>
  <c r="F49"/>
  <c r="E49"/>
  <c r="D49"/>
  <c r="C49"/>
  <c r="I49" s="1"/>
  <c r="L49" s="1"/>
  <c r="B49"/>
  <c r="H48"/>
  <c r="K48" s="1"/>
  <c r="G48"/>
  <c r="F48"/>
  <c r="E48"/>
  <c r="D48"/>
  <c r="C48"/>
  <c r="I48" s="1"/>
  <c r="L48" s="1"/>
  <c r="B48"/>
  <c r="H47"/>
  <c r="K47" s="1"/>
  <c r="G47"/>
  <c r="F47"/>
  <c r="E47"/>
  <c r="D47"/>
  <c r="J47" s="1"/>
  <c r="C47"/>
  <c r="I47" s="1"/>
  <c r="L47" s="1"/>
  <c r="B47"/>
  <c r="H46"/>
  <c r="K46" s="1"/>
  <c r="G46"/>
  <c r="F46"/>
  <c r="E46"/>
  <c r="D46"/>
  <c r="J46" s="1"/>
  <c r="C46"/>
  <c r="I46" s="1"/>
  <c r="L46" s="1"/>
  <c r="B46"/>
  <c r="H45"/>
  <c r="K45" s="1"/>
  <c r="G45"/>
  <c r="F45"/>
  <c r="E45"/>
  <c r="D45"/>
  <c r="C45"/>
  <c r="I45" s="1"/>
  <c r="L45" s="1"/>
  <c r="B45"/>
  <c r="H44"/>
  <c r="K44" s="1"/>
  <c r="G44"/>
  <c r="F44"/>
  <c r="E44"/>
  <c r="D44"/>
  <c r="J44" s="1"/>
  <c r="C44"/>
  <c r="I44" s="1"/>
  <c r="L44" s="1"/>
  <c r="B44"/>
  <c r="H43"/>
  <c r="K43" s="1"/>
  <c r="G43"/>
  <c r="F43"/>
  <c r="E43"/>
  <c r="D43"/>
  <c r="J43" s="1"/>
  <c r="C43"/>
  <c r="I43" s="1"/>
  <c r="L43" s="1"/>
  <c r="B43"/>
  <c r="H42"/>
  <c r="K42" s="1"/>
  <c r="G42"/>
  <c r="F42"/>
  <c r="E42"/>
  <c r="D42"/>
  <c r="J42" s="1"/>
  <c r="C42"/>
  <c r="I42" s="1"/>
  <c r="L42" s="1"/>
  <c r="B42"/>
  <c r="H41"/>
  <c r="K41" s="1"/>
  <c r="G41"/>
  <c r="F41"/>
  <c r="E41"/>
  <c r="D41"/>
  <c r="C41"/>
  <c r="I41" s="1"/>
  <c r="L41" s="1"/>
  <c r="B41"/>
  <c r="H40"/>
  <c r="K40" s="1"/>
  <c r="G40"/>
  <c r="F40"/>
  <c r="E40"/>
  <c r="D40"/>
  <c r="J40" s="1"/>
  <c r="C40"/>
  <c r="I40" s="1"/>
  <c r="L40" s="1"/>
  <c r="B40"/>
  <c r="H39"/>
  <c r="K39" s="1"/>
  <c r="G39"/>
  <c r="F39"/>
  <c r="E39"/>
  <c r="D39"/>
  <c r="J39" s="1"/>
  <c r="C39"/>
  <c r="I39" s="1"/>
  <c r="L39" s="1"/>
  <c r="B39"/>
  <c r="H38"/>
  <c r="K38" s="1"/>
  <c r="G38"/>
  <c r="F38"/>
  <c r="E38"/>
  <c r="D38"/>
  <c r="J38" s="1"/>
  <c r="C38"/>
  <c r="I38" s="1"/>
  <c r="L38" s="1"/>
  <c r="B38"/>
  <c r="H37"/>
  <c r="K37" s="1"/>
  <c r="G37"/>
  <c r="F37"/>
  <c r="E37"/>
  <c r="D37"/>
  <c r="C37"/>
  <c r="I37" s="1"/>
  <c r="L37" s="1"/>
  <c r="B37"/>
  <c r="H36"/>
  <c r="K36" s="1"/>
  <c r="G36"/>
  <c r="F36"/>
  <c r="F77" s="1"/>
  <c r="E36"/>
  <c r="E77" s="1"/>
  <c r="D36"/>
  <c r="C36"/>
  <c r="I36" s="1"/>
  <c r="L36" s="1"/>
  <c r="B36"/>
  <c r="B77" s="1"/>
  <c r="H35"/>
  <c r="K35" s="1"/>
  <c r="F35"/>
  <c r="E35"/>
  <c r="C35"/>
  <c r="I35" s="1"/>
  <c r="L35" s="1"/>
  <c r="B35"/>
  <c r="H34"/>
  <c r="K34" s="1"/>
  <c r="G34"/>
  <c r="F34"/>
  <c r="E34"/>
  <c r="D34"/>
  <c r="C34"/>
  <c r="I34" s="1"/>
  <c r="L34" s="1"/>
  <c r="B34"/>
  <c r="H33"/>
  <c r="K33" s="1"/>
  <c r="G33"/>
  <c r="F33"/>
  <c r="E33"/>
  <c r="D33"/>
  <c r="J33" s="1"/>
  <c r="C33"/>
  <c r="I33" s="1"/>
  <c r="L33" s="1"/>
  <c r="B33"/>
  <c r="H32"/>
  <c r="K32" s="1"/>
  <c r="G32"/>
  <c r="F32"/>
  <c r="E32"/>
  <c r="D32"/>
  <c r="J32" s="1"/>
  <c r="C32"/>
  <c r="I32" s="1"/>
  <c r="L32" s="1"/>
  <c r="B32"/>
  <c r="H31"/>
  <c r="K31" s="1"/>
  <c r="F31"/>
  <c r="E31"/>
  <c r="C31"/>
  <c r="I31" s="1"/>
  <c r="L31" s="1"/>
  <c r="B31"/>
  <c r="H30"/>
  <c r="K30" s="1"/>
  <c r="G30"/>
  <c r="F30"/>
  <c r="E30"/>
  <c r="D30"/>
  <c r="J30" s="1"/>
  <c r="C30"/>
  <c r="I30" s="1"/>
  <c r="L30" s="1"/>
  <c r="B30"/>
  <c r="H29"/>
  <c r="K29" s="1"/>
  <c r="G29"/>
  <c r="F29"/>
  <c r="E29"/>
  <c r="D29"/>
  <c r="C29"/>
  <c r="I29" s="1"/>
  <c r="L29" s="1"/>
  <c r="B29"/>
  <c r="H28"/>
  <c r="K28" s="1"/>
  <c r="G28"/>
  <c r="F28"/>
  <c r="E28"/>
  <c r="D28"/>
  <c r="C28"/>
  <c r="I28" s="1"/>
  <c r="L28" s="1"/>
  <c r="B28"/>
  <c r="H27"/>
  <c r="K27" s="1"/>
  <c r="G27"/>
  <c r="F27"/>
  <c r="E27"/>
  <c r="D27"/>
  <c r="J27" s="1"/>
  <c r="C27"/>
  <c r="I27" s="1"/>
  <c r="L27" s="1"/>
  <c r="B27"/>
  <c r="H26"/>
  <c r="K26" s="1"/>
  <c r="G26"/>
  <c r="F26"/>
  <c r="E26"/>
  <c r="D26"/>
  <c r="J26" s="1"/>
  <c r="C26"/>
  <c r="I26" s="1"/>
  <c r="L26" s="1"/>
  <c r="B26"/>
  <c r="H25"/>
  <c r="K25" s="1"/>
  <c r="G25"/>
  <c r="F25"/>
  <c r="E25"/>
  <c r="D25"/>
  <c r="C25"/>
  <c r="I25" s="1"/>
  <c r="L25" s="1"/>
  <c r="B25"/>
  <c r="H24"/>
  <c r="K24" s="1"/>
  <c r="G24"/>
  <c r="F24"/>
  <c r="E24"/>
  <c r="D24"/>
  <c r="C24"/>
  <c r="I24" s="1"/>
  <c r="L24" s="1"/>
  <c r="B24"/>
  <c r="F23"/>
  <c r="F76" s="1"/>
  <c r="E23"/>
  <c r="E76" s="1"/>
  <c r="C23"/>
  <c r="C76" s="1"/>
  <c r="B23"/>
  <c r="B76" s="1"/>
  <c r="H22"/>
  <c r="K22" s="1"/>
  <c r="G22"/>
  <c r="F22"/>
  <c r="E22"/>
  <c r="D22"/>
  <c r="J22" s="1"/>
  <c r="C22"/>
  <c r="I22" s="1"/>
  <c r="L22" s="1"/>
  <c r="B22"/>
  <c r="H21"/>
  <c r="K21" s="1"/>
  <c r="G21"/>
  <c r="F21"/>
  <c r="E21"/>
  <c r="D21"/>
  <c r="J21" s="1"/>
  <c r="C21"/>
  <c r="I21" s="1"/>
  <c r="L21" s="1"/>
  <c r="B21"/>
  <c r="H20"/>
  <c r="K20" s="1"/>
  <c r="G20"/>
  <c r="F20"/>
  <c r="E20"/>
  <c r="D20"/>
  <c r="C20"/>
  <c r="I20" s="1"/>
  <c r="L20" s="1"/>
  <c r="B20"/>
  <c r="H19"/>
  <c r="K19" s="1"/>
  <c r="G19"/>
  <c r="F19"/>
  <c r="E19"/>
  <c r="D19"/>
  <c r="C19"/>
  <c r="I19" s="1"/>
  <c r="L19" s="1"/>
  <c r="B19"/>
  <c r="H18"/>
  <c r="K18" s="1"/>
  <c r="G18"/>
  <c r="F18"/>
  <c r="E18"/>
  <c r="D18"/>
  <c r="J18" s="1"/>
  <c r="C18"/>
  <c r="I18" s="1"/>
  <c r="L18" s="1"/>
  <c r="B18"/>
  <c r="H17"/>
  <c r="K17" s="1"/>
  <c r="G17"/>
  <c r="F17"/>
  <c r="E17"/>
  <c r="D17"/>
  <c r="J17" s="1"/>
  <c r="C17"/>
  <c r="I17" s="1"/>
  <c r="L17" s="1"/>
  <c r="B17"/>
  <c r="H16"/>
  <c r="K16" s="1"/>
  <c r="G16"/>
  <c r="F16"/>
  <c r="E16"/>
  <c r="D16"/>
  <c r="C16"/>
  <c r="I16" s="1"/>
  <c r="L16" s="1"/>
  <c r="B16"/>
  <c r="H15"/>
  <c r="K15" s="1"/>
  <c r="G15"/>
  <c r="F15"/>
  <c r="E15"/>
  <c r="D15"/>
  <c r="C15"/>
  <c r="I15" s="1"/>
  <c r="L15" s="1"/>
  <c r="B15"/>
  <c r="H14"/>
  <c r="K14" s="1"/>
  <c r="G14"/>
  <c r="F14"/>
  <c r="E14"/>
  <c r="D14"/>
  <c r="J14" s="1"/>
  <c r="C14"/>
  <c r="I14" s="1"/>
  <c r="L14" s="1"/>
  <c r="B14"/>
  <c r="H13"/>
  <c r="K13" s="1"/>
  <c r="G13"/>
  <c r="F13"/>
  <c r="E13"/>
  <c r="D13"/>
  <c r="J13" s="1"/>
  <c r="C13"/>
  <c r="I13" s="1"/>
  <c r="L13" s="1"/>
  <c r="B13"/>
  <c r="H12"/>
  <c r="K12" s="1"/>
  <c r="G12"/>
  <c r="F12"/>
  <c r="E12"/>
  <c r="D12"/>
  <c r="C12"/>
  <c r="I12" s="1"/>
  <c r="L12" s="1"/>
  <c r="B12"/>
  <c r="H11"/>
  <c r="K11" s="1"/>
  <c r="G11"/>
  <c r="F11"/>
  <c r="E11"/>
  <c r="D11"/>
  <c r="C11"/>
  <c r="I11" s="1"/>
  <c r="L11" s="1"/>
  <c r="B11"/>
  <c r="H10"/>
  <c r="K10" s="1"/>
  <c r="G10"/>
  <c r="F10"/>
  <c r="E10"/>
  <c r="D10"/>
  <c r="J10" s="1"/>
  <c r="C10"/>
  <c r="I10" s="1"/>
  <c r="L10" s="1"/>
  <c r="B10"/>
  <c r="H9"/>
  <c r="K9" s="1"/>
  <c r="G9"/>
  <c r="F9"/>
  <c r="E9"/>
  <c r="D9"/>
  <c r="J9" s="1"/>
  <c r="C9"/>
  <c r="I9" s="1"/>
  <c r="L9" s="1"/>
  <c r="B9"/>
  <c r="H8"/>
  <c r="K8" s="1"/>
  <c r="G8"/>
  <c r="F8"/>
  <c r="E8"/>
  <c r="D8"/>
  <c r="C8"/>
  <c r="I8" s="1"/>
  <c r="L8" s="1"/>
  <c r="B8"/>
  <c r="H7"/>
  <c r="K7" s="1"/>
  <c r="G7"/>
  <c r="F7"/>
  <c r="E7"/>
  <c r="D7"/>
  <c r="C7"/>
  <c r="I7" s="1"/>
  <c r="L7" s="1"/>
  <c r="B7"/>
  <c r="H6"/>
  <c r="K6" s="1"/>
  <c r="G6"/>
  <c r="F6"/>
  <c r="E6"/>
  <c r="D6"/>
  <c r="J6" s="1"/>
  <c r="C6"/>
  <c r="I6" s="1"/>
  <c r="L6" s="1"/>
  <c r="B6"/>
  <c r="H5"/>
  <c r="K5" s="1"/>
  <c r="G5"/>
  <c r="F5"/>
  <c r="E5"/>
  <c r="D5"/>
  <c r="J5" s="1"/>
  <c r="C5"/>
  <c r="I5" s="1"/>
  <c r="L5" s="1"/>
  <c r="B5"/>
  <c r="E3"/>
  <c r="B3"/>
  <c r="I1" s="1"/>
  <c r="E73" i="5" l="1"/>
  <c r="K71"/>
  <c r="B73"/>
  <c r="H71"/>
  <c r="D72"/>
  <c r="H72"/>
  <c r="K72" s="1"/>
  <c r="M22"/>
  <c r="M51"/>
  <c r="M15"/>
  <c r="M19"/>
  <c r="M28"/>
  <c r="M34"/>
  <c r="M36"/>
  <c r="M44"/>
  <c r="M48"/>
  <c r="M52"/>
  <c r="M58"/>
  <c r="J5"/>
  <c r="M8"/>
  <c r="J9"/>
  <c r="M9" s="1"/>
  <c r="M12"/>
  <c r="J13"/>
  <c r="M16"/>
  <c r="J17"/>
  <c r="M17" s="1"/>
  <c r="M20"/>
  <c r="J21"/>
  <c r="M25"/>
  <c r="J26"/>
  <c r="M26" s="1"/>
  <c r="M29"/>
  <c r="J30"/>
  <c r="J32"/>
  <c r="M32" s="1"/>
  <c r="L72"/>
  <c r="M37"/>
  <c r="J38"/>
  <c r="M41"/>
  <c r="J42"/>
  <c r="M42" s="1"/>
  <c r="M45"/>
  <c r="J46"/>
  <c r="M49"/>
  <c r="J50"/>
  <c r="M50" s="1"/>
  <c r="H74"/>
  <c r="M53"/>
  <c r="J54"/>
  <c r="M54" s="1"/>
  <c r="M59"/>
  <c r="J60"/>
  <c r="M65"/>
  <c r="J68"/>
  <c r="M68" s="1"/>
  <c r="F73"/>
  <c r="G72"/>
  <c r="M6"/>
  <c r="M55"/>
  <c r="M57"/>
  <c r="M63"/>
  <c r="M7"/>
  <c r="M11"/>
  <c r="I23"/>
  <c r="L23" s="1"/>
  <c r="M24"/>
  <c r="M40"/>
  <c r="M64"/>
  <c r="J6"/>
  <c r="J10"/>
  <c r="M10" s="1"/>
  <c r="M13"/>
  <c r="J14"/>
  <c r="M14" s="1"/>
  <c r="J18"/>
  <c r="M18" s="1"/>
  <c r="M21"/>
  <c r="J22"/>
  <c r="J27"/>
  <c r="M27" s="1"/>
  <c r="M30"/>
  <c r="J33"/>
  <c r="M33" s="1"/>
  <c r="M38"/>
  <c r="J39"/>
  <c r="M39" s="1"/>
  <c r="J43"/>
  <c r="M43" s="1"/>
  <c r="M46"/>
  <c r="J47"/>
  <c r="M47" s="1"/>
  <c r="J51"/>
  <c r="K74"/>
  <c r="J55"/>
  <c r="J57"/>
  <c r="M60"/>
  <c r="J61"/>
  <c r="M61" s="1"/>
  <c r="J63"/>
  <c r="D23"/>
  <c r="D35"/>
  <c r="J35" s="1"/>
  <c r="D56"/>
  <c r="D66"/>
  <c r="D69"/>
  <c r="J69" s="1"/>
  <c r="M69" s="1"/>
  <c r="G31"/>
  <c r="G71" s="1"/>
  <c r="G35"/>
  <c r="G62"/>
  <c r="G66"/>
  <c r="C71"/>
  <c r="C72"/>
  <c r="I72" s="1"/>
  <c r="C74"/>
  <c r="I74" s="1"/>
  <c r="L74" s="1"/>
  <c r="G74"/>
  <c r="M5"/>
  <c r="M67"/>
  <c r="H23"/>
  <c r="K23" s="1"/>
  <c r="D31"/>
  <c r="D62"/>
  <c r="J20" i="2"/>
  <c r="K65"/>
  <c r="I67"/>
  <c r="C116"/>
  <c r="G116"/>
  <c r="C8"/>
  <c r="C30"/>
  <c r="I30" s="1"/>
  <c r="L30" s="1"/>
  <c r="C34"/>
  <c r="C38"/>
  <c r="C42"/>
  <c r="M45"/>
  <c r="G76"/>
  <c r="C87"/>
  <c r="H116"/>
  <c r="G17"/>
  <c r="M22"/>
  <c r="H34"/>
  <c r="H38"/>
  <c r="M40"/>
  <c r="M44"/>
  <c r="G55"/>
  <c r="C65"/>
  <c r="M72"/>
  <c r="H87"/>
  <c r="M94"/>
  <c r="C105"/>
  <c r="M110"/>
  <c r="H112"/>
  <c r="M5"/>
  <c r="G8"/>
  <c r="D12"/>
  <c r="J12" s="1"/>
  <c r="D16"/>
  <c r="J16" s="1"/>
  <c r="M16" s="1"/>
  <c r="E25"/>
  <c r="M21"/>
  <c r="B120"/>
  <c r="F120"/>
  <c r="H23"/>
  <c r="M27"/>
  <c r="G30"/>
  <c r="D50"/>
  <c r="J50" s="1"/>
  <c r="D54"/>
  <c r="J54" s="1"/>
  <c r="D58"/>
  <c r="J58" s="1"/>
  <c r="D62"/>
  <c r="J62" s="1"/>
  <c r="M63"/>
  <c r="B79"/>
  <c r="F79"/>
  <c r="D74"/>
  <c r="J74" s="1"/>
  <c r="M74" s="1"/>
  <c r="M75"/>
  <c r="C76"/>
  <c r="D83"/>
  <c r="J83" s="1"/>
  <c r="M84"/>
  <c r="G87"/>
  <c r="C88"/>
  <c r="K88"/>
  <c r="D92"/>
  <c r="J92" s="1"/>
  <c r="M93"/>
  <c r="E106"/>
  <c r="D96"/>
  <c r="J96" s="1"/>
  <c r="M97"/>
  <c r="G100"/>
  <c r="D103"/>
  <c r="J103" s="1"/>
  <c r="M103" s="1"/>
  <c r="H105"/>
  <c r="B115"/>
  <c r="F115"/>
  <c r="D112"/>
  <c r="I20"/>
  <c r="E115"/>
  <c r="E117" s="1"/>
  <c r="G112"/>
  <c r="H13"/>
  <c r="M15"/>
  <c r="H24"/>
  <c r="K30"/>
  <c r="C46"/>
  <c r="H51"/>
  <c r="M53"/>
  <c r="M61"/>
  <c r="K116"/>
  <c r="C70"/>
  <c r="C77"/>
  <c r="M82"/>
  <c r="G88"/>
  <c r="C100"/>
  <c r="H104"/>
  <c r="K104" s="1"/>
  <c r="D105"/>
  <c r="J109"/>
  <c r="M6"/>
  <c r="H8"/>
  <c r="M10"/>
  <c r="C23"/>
  <c r="G24"/>
  <c r="M28"/>
  <c r="M32"/>
  <c r="M36"/>
  <c r="H42"/>
  <c r="H46"/>
  <c r="M48"/>
  <c r="G51"/>
  <c r="M64"/>
  <c r="J67"/>
  <c r="M68"/>
  <c r="H77"/>
  <c r="M81"/>
  <c r="M85"/>
  <c r="M98"/>
  <c r="H100"/>
  <c r="M101"/>
  <c r="G104"/>
  <c r="M111"/>
  <c r="B114"/>
  <c r="B117" s="1"/>
  <c r="F114"/>
  <c r="D7"/>
  <c r="J7" s="1"/>
  <c r="M7" s="1"/>
  <c r="D11"/>
  <c r="J11" s="1"/>
  <c r="M11" s="1"/>
  <c r="M12"/>
  <c r="C13"/>
  <c r="I13" s="1"/>
  <c r="L13" s="1"/>
  <c r="D15"/>
  <c r="J15" s="1"/>
  <c r="C17"/>
  <c r="I17" s="1"/>
  <c r="L17" s="1"/>
  <c r="K17"/>
  <c r="D19"/>
  <c r="J19" s="1"/>
  <c r="M19" s="1"/>
  <c r="G23"/>
  <c r="C24"/>
  <c r="I24" s="1"/>
  <c r="D29"/>
  <c r="J29" s="1"/>
  <c r="D33"/>
  <c r="J33" s="1"/>
  <c r="M33" s="1"/>
  <c r="D37"/>
  <c r="J37" s="1"/>
  <c r="M37" s="1"/>
  <c r="D41"/>
  <c r="J41" s="1"/>
  <c r="M41" s="1"/>
  <c r="D45"/>
  <c r="J45" s="1"/>
  <c r="D49"/>
  <c r="J49" s="1"/>
  <c r="M49" s="1"/>
  <c r="M50"/>
  <c r="C51"/>
  <c r="I51" s="1"/>
  <c r="L51" s="1"/>
  <c r="D53"/>
  <c r="J53" s="1"/>
  <c r="M54"/>
  <c r="C55"/>
  <c r="I55" s="1"/>
  <c r="L55" s="1"/>
  <c r="K55"/>
  <c r="D57"/>
  <c r="J57" s="1"/>
  <c r="M57" s="1"/>
  <c r="M58"/>
  <c r="C59"/>
  <c r="I59" s="1"/>
  <c r="L59" s="1"/>
  <c r="K59"/>
  <c r="D61"/>
  <c r="J61" s="1"/>
  <c r="M62"/>
  <c r="D69"/>
  <c r="J69" s="1"/>
  <c r="M69" s="1"/>
  <c r="E79"/>
  <c r="D73"/>
  <c r="J73" s="1"/>
  <c r="M73" s="1"/>
  <c r="H76"/>
  <c r="D82"/>
  <c r="J82" s="1"/>
  <c r="M83"/>
  <c r="D86"/>
  <c r="J86" s="1"/>
  <c r="M86" s="1"/>
  <c r="H88"/>
  <c r="M92"/>
  <c r="D95"/>
  <c r="J95" s="1"/>
  <c r="M95" s="1"/>
  <c r="M96"/>
  <c r="D99"/>
  <c r="J99" s="1"/>
  <c r="M99" s="1"/>
  <c r="D102"/>
  <c r="J102" s="1"/>
  <c r="M102" s="1"/>
  <c r="C104"/>
  <c r="I104" s="1"/>
  <c r="L104" s="1"/>
  <c r="G105"/>
  <c r="E70"/>
  <c r="G70" s="1"/>
  <c r="I109"/>
  <c r="B70"/>
  <c r="H70" s="1"/>
  <c r="F70"/>
  <c r="G77" i="1"/>
  <c r="E78"/>
  <c r="M25"/>
  <c r="M41"/>
  <c r="M45"/>
  <c r="M17"/>
  <c r="M21"/>
  <c r="M30"/>
  <c r="M32"/>
  <c r="M38"/>
  <c r="M42"/>
  <c r="M46"/>
  <c r="M50"/>
  <c r="K79"/>
  <c r="M60"/>
  <c r="M6"/>
  <c r="J7"/>
  <c r="M10"/>
  <c r="J11"/>
  <c r="M11" s="1"/>
  <c r="M14"/>
  <c r="J15"/>
  <c r="M18"/>
  <c r="J19"/>
  <c r="M19" s="1"/>
  <c r="M22"/>
  <c r="J24"/>
  <c r="M27"/>
  <c r="J28"/>
  <c r="M28" s="1"/>
  <c r="M33"/>
  <c r="J34"/>
  <c r="J36"/>
  <c r="M39"/>
  <c r="M43"/>
  <c r="M47"/>
  <c r="J48"/>
  <c r="M51"/>
  <c r="M55"/>
  <c r="M57"/>
  <c r="M61"/>
  <c r="J64"/>
  <c r="M64" s="1"/>
  <c r="B78"/>
  <c r="H76"/>
  <c r="K76" s="1"/>
  <c r="H77"/>
  <c r="K77" s="1"/>
  <c r="D77"/>
  <c r="F78"/>
  <c r="C78"/>
  <c r="I76"/>
  <c r="L76" s="1"/>
  <c r="M16"/>
  <c r="M59"/>
  <c r="M65"/>
  <c r="M5"/>
  <c r="M9"/>
  <c r="M13"/>
  <c r="M26"/>
  <c r="M54"/>
  <c r="M68"/>
  <c r="M7"/>
  <c r="J8"/>
  <c r="M8" s="1"/>
  <c r="J12"/>
  <c r="M12" s="1"/>
  <c r="M15"/>
  <c r="J16"/>
  <c r="J20"/>
  <c r="M20" s="1"/>
  <c r="M24"/>
  <c r="J25"/>
  <c r="J29"/>
  <c r="M29" s="1"/>
  <c r="M34"/>
  <c r="M36"/>
  <c r="J37"/>
  <c r="M37" s="1"/>
  <c r="M40"/>
  <c r="J41"/>
  <c r="M44"/>
  <c r="J45"/>
  <c r="M48"/>
  <c r="J49"/>
  <c r="M49" s="1"/>
  <c r="J53"/>
  <c r="M53" s="1"/>
  <c r="M58"/>
  <c r="J59"/>
  <c r="J65"/>
  <c r="J67"/>
  <c r="J71"/>
  <c r="H23"/>
  <c r="K23" s="1"/>
  <c r="D62"/>
  <c r="D74"/>
  <c r="J74" s="1"/>
  <c r="G23"/>
  <c r="G31"/>
  <c r="G35"/>
  <c r="G56"/>
  <c r="G62"/>
  <c r="C77"/>
  <c r="I77" s="1"/>
  <c r="L77" s="1"/>
  <c r="C79"/>
  <c r="I79" s="1"/>
  <c r="L79" s="1"/>
  <c r="I23"/>
  <c r="L23" s="1"/>
  <c r="M52"/>
  <c r="M63"/>
  <c r="M67"/>
  <c r="M70"/>
  <c r="D23"/>
  <c r="D31"/>
  <c r="D35"/>
  <c r="J35" s="1"/>
  <c r="D56"/>
  <c r="J56" s="1"/>
  <c r="D66"/>
  <c r="D69"/>
  <c r="G73" i="5" l="1"/>
  <c r="E75"/>
  <c r="I71"/>
  <c r="L71" s="1"/>
  <c r="C73"/>
  <c r="B75"/>
  <c r="H75" s="1"/>
  <c r="H73"/>
  <c r="K73" s="1"/>
  <c r="J31"/>
  <c r="J62"/>
  <c r="M35"/>
  <c r="J56"/>
  <c r="M56" s="1"/>
  <c r="J23"/>
  <c r="M23" s="1"/>
  <c r="D71"/>
  <c r="F75"/>
  <c r="M66"/>
  <c r="J72"/>
  <c r="M31"/>
  <c r="D74"/>
  <c r="J74" s="1"/>
  <c r="M74" s="1"/>
  <c r="M62"/>
  <c r="J66"/>
  <c r="M72"/>
  <c r="E119" i="2"/>
  <c r="J55"/>
  <c r="M55" s="1"/>
  <c r="J30"/>
  <c r="M30" s="1"/>
  <c r="L24"/>
  <c r="K42"/>
  <c r="G78"/>
  <c r="G115"/>
  <c r="I105"/>
  <c r="L105" s="1"/>
  <c r="I87"/>
  <c r="J87" s="1"/>
  <c r="D87"/>
  <c r="D89" s="1"/>
  <c r="C89"/>
  <c r="I34"/>
  <c r="L34" s="1"/>
  <c r="D34"/>
  <c r="I112"/>
  <c r="L109"/>
  <c r="H78"/>
  <c r="K78" s="1"/>
  <c r="B119"/>
  <c r="I46"/>
  <c r="L46" s="1"/>
  <c r="D46"/>
  <c r="D115" s="1"/>
  <c r="G89"/>
  <c r="I76"/>
  <c r="J76" s="1"/>
  <c r="C78"/>
  <c r="C79" s="1"/>
  <c r="K23"/>
  <c r="G25"/>
  <c r="J34"/>
  <c r="M34" s="1"/>
  <c r="K34"/>
  <c r="I38"/>
  <c r="L38" s="1"/>
  <c r="D38"/>
  <c r="C114"/>
  <c r="I8"/>
  <c r="I116"/>
  <c r="L116" s="1"/>
  <c r="I70"/>
  <c r="J70" s="1"/>
  <c r="M70" s="1"/>
  <c r="L67"/>
  <c r="M105"/>
  <c r="K106"/>
  <c r="D55"/>
  <c r="D8"/>
  <c r="M104"/>
  <c r="D76"/>
  <c r="K105"/>
  <c r="H25"/>
  <c r="D70"/>
  <c r="K24"/>
  <c r="M29"/>
  <c r="M20"/>
  <c r="D13"/>
  <c r="J13" s="1"/>
  <c r="M13" s="1"/>
  <c r="D104"/>
  <c r="I77"/>
  <c r="L77" s="1"/>
  <c r="D77"/>
  <c r="I42"/>
  <c r="L42" s="1"/>
  <c r="D42"/>
  <c r="K46"/>
  <c r="C106"/>
  <c r="C107" s="1"/>
  <c r="I100"/>
  <c r="F117"/>
  <c r="H106"/>
  <c r="K100"/>
  <c r="J77"/>
  <c r="M77" s="1"/>
  <c r="K77"/>
  <c r="I23"/>
  <c r="L23" s="1"/>
  <c r="D23"/>
  <c r="J23" s="1"/>
  <c r="M23" s="1"/>
  <c r="C25"/>
  <c r="H114"/>
  <c r="K114" s="1"/>
  <c r="G90"/>
  <c r="L20"/>
  <c r="G106"/>
  <c r="I88"/>
  <c r="L88" s="1"/>
  <c r="D88"/>
  <c r="C90"/>
  <c r="G114"/>
  <c r="H89"/>
  <c r="H120" s="1"/>
  <c r="K87"/>
  <c r="I65"/>
  <c r="L65" s="1"/>
  <c r="D65"/>
  <c r="J38"/>
  <c r="M38" s="1"/>
  <c r="K38"/>
  <c r="L70"/>
  <c r="J105"/>
  <c r="J51"/>
  <c r="C118"/>
  <c r="E107"/>
  <c r="D51"/>
  <c r="K13"/>
  <c r="K70"/>
  <c r="C120"/>
  <c r="D116"/>
  <c r="J116" s="1"/>
  <c r="M116" s="1"/>
  <c r="G118"/>
  <c r="H115"/>
  <c r="K115" s="1"/>
  <c r="M67"/>
  <c r="D17"/>
  <c r="J17" s="1"/>
  <c r="M17" s="1"/>
  <c r="K51"/>
  <c r="D100"/>
  <c r="D106" s="1"/>
  <c r="E120"/>
  <c r="C115"/>
  <c r="M51"/>
  <c r="J104"/>
  <c r="K112"/>
  <c r="K76"/>
  <c r="D24"/>
  <c r="M109"/>
  <c r="K8"/>
  <c r="H118"/>
  <c r="K118" s="1"/>
  <c r="D30"/>
  <c r="D59"/>
  <c r="J59" s="1"/>
  <c r="M59" s="1"/>
  <c r="J23" i="1"/>
  <c r="M23" s="1"/>
  <c r="D76"/>
  <c r="G76"/>
  <c r="F80"/>
  <c r="L78"/>
  <c r="B80"/>
  <c r="H78"/>
  <c r="M56"/>
  <c r="D79"/>
  <c r="J77"/>
  <c r="M77" s="1"/>
  <c r="J66"/>
  <c r="M66" s="1"/>
  <c r="M62"/>
  <c r="G79"/>
  <c r="I78"/>
  <c r="C80"/>
  <c r="K78"/>
  <c r="E80"/>
  <c r="M35"/>
  <c r="J69"/>
  <c r="M69" s="1"/>
  <c r="J31"/>
  <c r="M31" s="1"/>
  <c r="J62"/>
  <c r="I73" i="5" l="1"/>
  <c r="L73" s="1"/>
  <c r="C75"/>
  <c r="I75" s="1"/>
  <c r="L75" s="1"/>
  <c r="G75"/>
  <c r="J71"/>
  <c r="M71" s="1"/>
  <c r="D73"/>
  <c r="K75"/>
  <c r="I107" i="2"/>
  <c r="L107" s="1"/>
  <c r="D107"/>
  <c r="M76"/>
  <c r="M87"/>
  <c r="I79"/>
  <c r="L79" s="1"/>
  <c r="I25"/>
  <c r="L25" s="1"/>
  <c r="D25"/>
  <c r="I106"/>
  <c r="L106" s="1"/>
  <c r="L100"/>
  <c r="I114"/>
  <c r="L114" s="1"/>
  <c r="L8"/>
  <c r="B121"/>
  <c r="I115"/>
  <c r="L115" s="1"/>
  <c r="L112"/>
  <c r="E121"/>
  <c r="I118"/>
  <c r="L118" s="1"/>
  <c r="J8"/>
  <c r="J100"/>
  <c r="G79"/>
  <c r="J46"/>
  <c r="M46" s="1"/>
  <c r="J88"/>
  <c r="M88" s="1"/>
  <c r="D118"/>
  <c r="J42"/>
  <c r="M42" s="1"/>
  <c r="D120"/>
  <c r="K120"/>
  <c r="J112"/>
  <c r="D78"/>
  <c r="J78" s="1"/>
  <c r="M78" s="1"/>
  <c r="J118"/>
  <c r="K25"/>
  <c r="H79"/>
  <c r="H117"/>
  <c r="J24"/>
  <c r="G117"/>
  <c r="G107"/>
  <c r="K89"/>
  <c r="H90"/>
  <c r="D90"/>
  <c r="F119"/>
  <c r="I78"/>
  <c r="L76"/>
  <c r="I89"/>
  <c r="L89" s="1"/>
  <c r="L87"/>
  <c r="M118"/>
  <c r="G120"/>
  <c r="D114"/>
  <c r="D117" s="1"/>
  <c r="C117"/>
  <c r="H107"/>
  <c r="J65"/>
  <c r="M65" s="1"/>
  <c r="G78" i="1"/>
  <c r="H80"/>
  <c r="J76"/>
  <c r="M76" s="1"/>
  <c r="D78"/>
  <c r="K80"/>
  <c r="J79"/>
  <c r="M79" s="1"/>
  <c r="I80"/>
  <c r="L80" s="1"/>
  <c r="J73" i="5" l="1"/>
  <c r="M73" s="1"/>
  <c r="D75"/>
  <c r="F121" i="2"/>
  <c r="M24"/>
  <c r="J106"/>
  <c r="M106" s="1"/>
  <c r="M100"/>
  <c r="G121"/>
  <c r="K90"/>
  <c r="J79"/>
  <c r="M79" s="1"/>
  <c r="K79"/>
  <c r="J115"/>
  <c r="M115" s="1"/>
  <c r="M112"/>
  <c r="C119"/>
  <c r="D119" s="1"/>
  <c r="I117"/>
  <c r="L117" s="1"/>
  <c r="L78"/>
  <c r="I120"/>
  <c r="L120" s="1"/>
  <c r="J107"/>
  <c r="J89"/>
  <c r="M89" s="1"/>
  <c r="G119"/>
  <c r="I90"/>
  <c r="L90" s="1"/>
  <c r="M107"/>
  <c r="D79"/>
  <c r="K117"/>
  <c r="J114"/>
  <c r="M114" s="1"/>
  <c r="M8"/>
  <c r="K107"/>
  <c r="J25"/>
  <c r="M25" s="1"/>
  <c r="H119"/>
  <c r="J78" i="1"/>
  <c r="M78" s="1"/>
  <c r="D80"/>
  <c r="G80"/>
  <c r="J75" i="5" l="1"/>
  <c r="M75" s="1"/>
  <c r="J119" i="2"/>
  <c r="K119"/>
  <c r="H121"/>
  <c r="J90"/>
  <c r="M90" s="1"/>
  <c r="J117"/>
  <c r="M117" s="1"/>
  <c r="M119"/>
  <c r="C121"/>
  <c r="I121" s="1"/>
  <c r="L121" s="1"/>
  <c r="I119"/>
  <c r="L119" s="1"/>
  <c r="J120"/>
  <c r="M120" s="1"/>
  <c r="M80" i="1"/>
  <c r="J80"/>
  <c r="D121" i="2" l="1"/>
  <c r="J121" s="1"/>
  <c r="M121" s="1"/>
  <c r="K121"/>
</calcChain>
</file>

<file path=xl/sharedStrings.xml><?xml version="1.0" encoding="utf-8"?>
<sst xmlns="http://schemas.openxmlformats.org/spreadsheetml/2006/main" count="540" uniqueCount="295">
  <si>
    <t xml:space="preserve"> 定時登録</t>
  </si>
  <si>
    <t>市区町村別選挙人名簿登録者数</t>
  </si>
  <si>
    <t xml:space="preserve">  </t>
  </si>
  <si>
    <t>　　　 神奈川県選挙管理委員会</t>
  </si>
  <si>
    <t>現 在 登 録 者 数</t>
  </si>
  <si>
    <t>比 較 増 減 数</t>
  </si>
  <si>
    <t>比較増減率（％）</t>
  </si>
  <si>
    <t>市区町村名</t>
  </si>
  <si>
    <t>男</t>
  </si>
  <si>
    <t>女</t>
  </si>
  <si>
    <t>計</t>
  </si>
  <si>
    <t xml:space="preserve">     鶴　見　区</t>
  </si>
  <si>
    <t xml:space="preserve">     神奈川　区</t>
  </si>
  <si>
    <t xml:space="preserve">     西　　　区</t>
  </si>
  <si>
    <t xml:space="preserve">     中　　　区</t>
  </si>
  <si>
    <t xml:space="preserve">     南　　　区</t>
  </si>
  <si>
    <t xml:space="preserve">     港　南　区 </t>
  </si>
  <si>
    <t xml:space="preserve">     保土ヶ谷区</t>
  </si>
  <si>
    <t xml:space="preserve">     旭　　　区</t>
  </si>
  <si>
    <t xml:space="preserve">     磯　子　区</t>
  </si>
  <si>
    <t xml:space="preserve">     金　沢　区</t>
  </si>
  <si>
    <t xml:space="preserve">     港　北　区</t>
  </si>
  <si>
    <t xml:space="preserve">     緑　　　区</t>
  </si>
  <si>
    <t xml:space="preserve">     青  葉  区</t>
  </si>
  <si>
    <t xml:space="preserve">     都  筑  区</t>
  </si>
  <si>
    <t xml:space="preserve">     戸  塚  区</t>
  </si>
  <si>
    <t xml:space="preserve">     栄      区</t>
  </si>
  <si>
    <t xml:space="preserve">     泉      区</t>
  </si>
  <si>
    <t xml:space="preserve">     瀬　谷　区</t>
  </si>
  <si>
    <t>*横    浜    市</t>
  </si>
  <si>
    <t xml:space="preserve">     川　崎　区</t>
  </si>
  <si>
    <t xml:space="preserve">     幸　　　区</t>
  </si>
  <si>
    <t xml:space="preserve">     中　原　区</t>
  </si>
  <si>
    <t xml:space="preserve">     高　津　区</t>
  </si>
  <si>
    <t xml:space="preserve">     宮　前　区</t>
  </si>
  <si>
    <t xml:space="preserve">     多　摩　区</t>
  </si>
  <si>
    <t xml:space="preserve">     麻　生　区</t>
  </si>
  <si>
    <t>*川　　崎　　市</t>
  </si>
  <si>
    <t xml:space="preserve"> 横  須  賀  市</t>
  </si>
  <si>
    <t xml:space="preserve"> 平  　塚  　市</t>
  </si>
  <si>
    <t xml:space="preserve"> 鎌  　倉  　市</t>
  </si>
  <si>
    <t xml:space="preserve"> 藤  　沢  　市</t>
  </si>
  <si>
    <t xml:space="preserve"> 小  田  原　市</t>
  </si>
  <si>
    <t xml:space="preserve"> 茅  ヶ  崎　市</t>
  </si>
  <si>
    <t xml:space="preserve"> 逗  　子  　市</t>
  </si>
  <si>
    <t xml:space="preserve"> 三  　浦  　市</t>
  </si>
  <si>
    <t xml:space="preserve"> 秦  　野  　市</t>
  </si>
  <si>
    <t xml:space="preserve"> 厚  　木  　市</t>
  </si>
  <si>
    <t xml:space="preserve"> 大  　和  　市</t>
  </si>
  <si>
    <t xml:space="preserve"> 伊  勢  原　市</t>
  </si>
  <si>
    <t xml:space="preserve"> 海  老  名　市</t>
  </si>
  <si>
    <t xml:space="preserve"> 座  　間  　市</t>
  </si>
  <si>
    <t xml:space="preserve"> 南  足  柄　市</t>
  </si>
  <si>
    <t xml:space="preserve"> 綾  　瀬  　市</t>
  </si>
  <si>
    <t xml:space="preserve"> 三浦郡　葉山町</t>
  </si>
  <si>
    <t xml:space="preserve"> 高座郡  寒川町</t>
  </si>
  <si>
    <t xml:space="preserve">     大  磯　町</t>
  </si>
  <si>
    <t xml:space="preserve">     二  宮　町</t>
  </si>
  <si>
    <t>*中　　　　　郡</t>
  </si>
  <si>
    <t xml:space="preserve">     中　井　町</t>
  </si>
  <si>
    <t xml:space="preserve">     大  井　町</t>
  </si>
  <si>
    <t xml:space="preserve">     松　田　町</t>
  </si>
  <si>
    <t xml:space="preserve">     山　北　町</t>
  </si>
  <si>
    <t xml:space="preserve">     開　成　町</t>
  </si>
  <si>
    <t>*足  柄  上  郡</t>
  </si>
  <si>
    <t xml:space="preserve">     箱　根　町</t>
  </si>
  <si>
    <t xml:space="preserve">     真　鶴　町</t>
  </si>
  <si>
    <t xml:space="preserve">     湯河原　町</t>
  </si>
  <si>
    <t>*足　柄　下　郡</t>
  </si>
  <si>
    <t xml:space="preserve">     愛　川　町</t>
  </si>
  <si>
    <t xml:space="preserve">     清　川　村</t>
  </si>
  <si>
    <t>*愛　　甲　　郡</t>
  </si>
  <si>
    <t xml:space="preserve">     城　山　町</t>
  </si>
  <si>
    <t xml:space="preserve">     津久井　町</t>
  </si>
  <si>
    <t xml:space="preserve">     相模湖　町</t>
  </si>
  <si>
    <t xml:space="preserve">     藤　野　町</t>
  </si>
  <si>
    <t>*津　久　井　郡</t>
  </si>
  <si>
    <t>*一  般  市  計</t>
  </si>
  <si>
    <t>*市    部    計</t>
  </si>
  <si>
    <t>*郡    部    計</t>
  </si>
  <si>
    <t>*県          計</t>
  </si>
  <si>
    <t xml:space="preserve"> **17  区  計*</t>
  </si>
  <si>
    <t xml:space="preserve"> **16  区  計*</t>
  </si>
  <si>
    <t xml:space="preserve"> **15  区  計*</t>
  </si>
  <si>
    <t xml:space="preserve"> **14  区  計*</t>
  </si>
  <si>
    <t xml:space="preserve"> **13  区  計*</t>
  </si>
  <si>
    <t xml:space="preserve"> **12  区  計*</t>
  </si>
  <si>
    <t xml:space="preserve"> **11  区  計*</t>
  </si>
  <si>
    <t xml:space="preserve"> **10  区  計*</t>
  </si>
  <si>
    <t xml:space="preserve"> **９  区  計*</t>
  </si>
  <si>
    <t xml:space="preserve"> **８  区  計*</t>
  </si>
  <si>
    <t xml:space="preserve"> **７  区  計*</t>
  </si>
  <si>
    <t xml:space="preserve"> **６  区  計*</t>
  </si>
  <si>
    <t xml:space="preserve"> **５  区  計*</t>
  </si>
  <si>
    <t xml:space="preserve"> **４  区  計*</t>
  </si>
  <si>
    <t xml:space="preserve"> **３  区  計*</t>
  </si>
  <si>
    <t xml:space="preserve"> **２  区  計*</t>
  </si>
  <si>
    <t xml:space="preserve"> **１  区  計*</t>
  </si>
  <si>
    <t>　　 　 神奈川県選挙管理委員会</t>
  </si>
  <si>
    <t xml:space="preserve">  　　衆議院議員小選挙区別の選挙人名簿登録者数</t>
  </si>
  <si>
    <t>定時登録</t>
  </si>
  <si>
    <t>開成町</t>
  </si>
  <si>
    <t>秦野市</t>
  </si>
  <si>
    <t>三浦市</t>
  </si>
  <si>
    <t>小田原市</t>
  </si>
  <si>
    <t>藤沢市</t>
  </si>
  <si>
    <t>平塚市</t>
  </si>
  <si>
    <t>横須賀市</t>
  </si>
  <si>
    <t>減少率</t>
  </si>
  <si>
    <t>減少数</t>
  </si>
  <si>
    <t>(</t>
  </si>
  <si>
    <t>川崎市高津区</t>
  </si>
  <si>
    <t>（注）</t>
  </si>
  <si>
    <t>（４位）</t>
  </si>
  <si>
    <t>川崎市中原区</t>
  </si>
  <si>
    <t>（３位）</t>
  </si>
  <si>
    <t>（２位）</t>
  </si>
  <si>
    <t>（１位）</t>
  </si>
  <si>
    <t>４  増加率の高い市区町村</t>
  </si>
  <si>
    <t>(1)</t>
  </si>
  <si>
    <t>横浜市栄区</t>
  </si>
  <si>
    <t>横浜市都筑区</t>
  </si>
  <si>
    <t>横浜市青葉区</t>
  </si>
  <si>
    <t>３  増加数の多い市区町村</t>
  </si>
  <si>
    <t>横浜市港北区</t>
  </si>
  <si>
    <t>横浜市金沢区</t>
  </si>
  <si>
    <t>（５位）</t>
  </si>
  <si>
    <t>横浜市磯子区</t>
  </si>
  <si>
    <t>横浜市旭区</t>
  </si>
  <si>
    <t xml:space="preserve">横浜市港南区 </t>
  </si>
  <si>
    <t>２  登録者数の多い市区町村</t>
  </si>
  <si>
    <t>横浜市鶴見区</t>
  </si>
  <si>
    <t xml:space="preserve">   増  減</t>
  </si>
  <si>
    <t xml:space="preserve">   前   回</t>
  </si>
  <si>
    <t xml:space="preserve">   今   回</t>
  </si>
  <si>
    <t>定数</t>
  </si>
  <si>
    <t>増減率</t>
  </si>
  <si>
    <t>増減数</t>
  </si>
  <si>
    <t>前    回</t>
  </si>
  <si>
    <t>今    回</t>
  </si>
  <si>
    <t>６  議員一人当りの登録者数</t>
  </si>
  <si>
    <t>１  登録者総数</t>
  </si>
  <si>
    <t>選挙人名簿定時登録の概要</t>
  </si>
  <si>
    <t xml:space="preserve">     緑　　　区</t>
    <rPh sb="5" eb="6">
      <t>ミドリ</t>
    </rPh>
    <phoneticPr fontId="13"/>
  </si>
  <si>
    <t xml:space="preserve">     中　央　区</t>
    <rPh sb="5" eb="6">
      <t>ナカ</t>
    </rPh>
    <rPh sb="7" eb="8">
      <t>ヒサシ</t>
    </rPh>
    <phoneticPr fontId="13"/>
  </si>
  <si>
    <t xml:space="preserve">     南　　　区</t>
    <rPh sb="5" eb="6">
      <t>ミナミ</t>
    </rPh>
    <phoneticPr fontId="13"/>
  </si>
  <si>
    <t>*指　定  市  計</t>
    <rPh sb="1" eb="2">
      <t>ユビ</t>
    </rPh>
    <rPh sb="3" eb="4">
      <t>サダム</t>
    </rPh>
    <phoneticPr fontId="1"/>
  </si>
  <si>
    <t>記者発表資料</t>
    <rPh sb="0" eb="2">
      <t>キシャ</t>
    </rPh>
    <rPh sb="2" eb="4">
      <t>ハッピョウ</t>
    </rPh>
    <rPh sb="4" eb="6">
      <t>シリョウ</t>
    </rPh>
    <phoneticPr fontId="13"/>
  </si>
  <si>
    <t xml:space="preserve"> 　 　  2区</t>
    <phoneticPr fontId="13"/>
  </si>
  <si>
    <t xml:space="preserve"> 　 　　4区</t>
    <phoneticPr fontId="13"/>
  </si>
  <si>
    <t xml:space="preserve">  　 　12区</t>
    <phoneticPr fontId="13"/>
  </si>
  <si>
    <t>　  　 13区</t>
    <phoneticPr fontId="13"/>
  </si>
  <si>
    <t>５  減少数の多い市区町村</t>
    <rPh sb="5" eb="6">
      <t>カズ</t>
    </rPh>
    <rPh sb="7" eb="8">
      <t>オオ</t>
    </rPh>
    <phoneticPr fontId="13"/>
  </si>
  <si>
    <t>（参考）</t>
    <rPh sb="1" eb="3">
      <t>サンコウ</t>
    </rPh>
    <phoneticPr fontId="13"/>
  </si>
  <si>
    <t>在外選挙人名簿登録者総数</t>
    <rPh sb="0" eb="2">
      <t>ザイガイ</t>
    </rPh>
    <rPh sb="2" eb="5">
      <t>センキョニン</t>
    </rPh>
    <rPh sb="5" eb="7">
      <t>メイボ</t>
    </rPh>
    <rPh sb="7" eb="9">
      <t>トウロク</t>
    </rPh>
    <rPh sb="9" eb="12">
      <t>シャスウ</t>
    </rPh>
    <phoneticPr fontId="13"/>
  </si>
  <si>
    <r>
      <t>今回集計分</t>
    </r>
    <r>
      <rPr>
        <sz val="11"/>
        <rFont val="明朝"/>
        <family val="1"/>
        <charset val="128"/>
      </rPr>
      <t xml:space="preserve">  </t>
    </r>
    <rPh sb="0" eb="2">
      <t>コンカイ</t>
    </rPh>
    <rPh sb="2" eb="4">
      <t>シュウケイ</t>
    </rPh>
    <rPh sb="4" eb="5">
      <t>ブン</t>
    </rPh>
    <phoneticPr fontId="13"/>
  </si>
  <si>
    <t>前回集計分</t>
    <rPh sb="0" eb="2">
      <t>ゼンカイ</t>
    </rPh>
    <rPh sb="2" eb="4">
      <t>シュウケイ</t>
    </rPh>
    <rPh sb="4" eb="5">
      <t>ブン</t>
    </rPh>
    <phoneticPr fontId="13"/>
  </si>
  <si>
    <t>増減数</t>
    <rPh sb="0" eb="2">
      <t>ゾウゲン</t>
    </rPh>
    <rPh sb="2" eb="3">
      <t>スウ</t>
    </rPh>
    <phoneticPr fontId="13"/>
  </si>
  <si>
    <t>増減率</t>
    <rPh sb="0" eb="3">
      <t>ゾウゲンリツ</t>
    </rPh>
    <phoneticPr fontId="13"/>
  </si>
  <si>
    <t>（問い合わせ先）</t>
    <rPh sb="1" eb="4">
      <t>トイア</t>
    </rPh>
    <rPh sb="6" eb="7">
      <t>サキ</t>
    </rPh>
    <phoneticPr fontId="13"/>
  </si>
  <si>
    <t>　 　　 　　　　　　　　　グループリーダー　富岡　　主幹　和田</t>
    <rPh sb="23" eb="25">
      <t>トミオカ</t>
    </rPh>
    <rPh sb="27" eb="29">
      <t>シュカン</t>
    </rPh>
    <rPh sb="30" eb="32">
      <t>ワダ</t>
    </rPh>
    <phoneticPr fontId="13"/>
  </si>
  <si>
    <t xml:space="preserve"> 横浜市  中      区</t>
    <rPh sb="6" eb="7">
      <t>ナカ</t>
    </rPh>
    <phoneticPr fontId="13"/>
  </si>
  <si>
    <t xml:space="preserve"> 横浜市  磯  子  区</t>
    <rPh sb="6" eb="7">
      <t>イソ</t>
    </rPh>
    <rPh sb="9" eb="10">
      <t>コ</t>
    </rPh>
    <rPh sb="12" eb="13">
      <t>ク</t>
    </rPh>
    <phoneticPr fontId="13"/>
  </si>
  <si>
    <t xml:space="preserve"> 横浜市  金　沢　区</t>
    <rPh sb="6" eb="7">
      <t>キン</t>
    </rPh>
    <rPh sb="8" eb="9">
      <t>サワ</t>
    </rPh>
    <rPh sb="10" eb="11">
      <t>ク</t>
    </rPh>
    <phoneticPr fontId="13"/>
  </si>
  <si>
    <t xml:space="preserve"> 横浜市　西　　　区</t>
    <rPh sb="5" eb="6">
      <t>ニシ</t>
    </rPh>
    <rPh sb="9" eb="10">
      <t>ク</t>
    </rPh>
    <phoneticPr fontId="13"/>
  </si>
  <si>
    <t xml:space="preserve"> 横浜市　南　　　区</t>
    <rPh sb="5" eb="6">
      <t>ミナミ</t>
    </rPh>
    <rPh sb="9" eb="10">
      <t>ク</t>
    </rPh>
    <phoneticPr fontId="13"/>
  </si>
  <si>
    <t xml:space="preserve"> 横浜市　港　南　区</t>
    <rPh sb="5" eb="6">
      <t>ミナト</t>
    </rPh>
    <rPh sb="7" eb="8">
      <t>ミナミ</t>
    </rPh>
    <rPh sb="9" eb="10">
      <t>ク</t>
    </rPh>
    <phoneticPr fontId="13"/>
  </si>
  <si>
    <t xml:space="preserve"> 横浜市  鶴  見  区</t>
    <rPh sb="6" eb="7">
      <t>ツル</t>
    </rPh>
    <rPh sb="9" eb="10">
      <t>ミ</t>
    </rPh>
    <rPh sb="12" eb="13">
      <t>ク</t>
    </rPh>
    <phoneticPr fontId="13"/>
  </si>
  <si>
    <t xml:space="preserve"> 横浜市　神 奈 川区</t>
    <rPh sb="1" eb="4">
      <t>ヨコハマシ</t>
    </rPh>
    <rPh sb="5" eb="6">
      <t>カミ</t>
    </rPh>
    <rPh sb="7" eb="8">
      <t>ナ</t>
    </rPh>
    <rPh sb="9" eb="10">
      <t>カワ</t>
    </rPh>
    <rPh sb="10" eb="11">
      <t>ク</t>
    </rPh>
    <phoneticPr fontId="13"/>
  </si>
  <si>
    <t xml:space="preserve"> 横浜市  戸　塚　区</t>
    <rPh sb="6" eb="7">
      <t>ト</t>
    </rPh>
    <rPh sb="8" eb="9">
      <t>ツカ</t>
    </rPh>
    <rPh sb="10" eb="11">
      <t>ク</t>
    </rPh>
    <phoneticPr fontId="13"/>
  </si>
  <si>
    <t xml:space="preserve"> 横浜市  泉　　　区</t>
    <rPh sb="6" eb="7">
      <t>イズミ</t>
    </rPh>
    <rPh sb="10" eb="11">
      <t>ク</t>
    </rPh>
    <phoneticPr fontId="13"/>
  </si>
  <si>
    <t xml:space="preserve"> 横浜市  瀬　谷　区</t>
    <rPh sb="6" eb="7">
      <t>セ</t>
    </rPh>
    <rPh sb="8" eb="9">
      <t>タニ</t>
    </rPh>
    <rPh sb="10" eb="11">
      <t>ク</t>
    </rPh>
    <phoneticPr fontId="13"/>
  </si>
  <si>
    <t xml:space="preserve"> 横浜市　保土ヶ谷区</t>
    <rPh sb="1" eb="4">
      <t>ヨコハマシ</t>
    </rPh>
    <rPh sb="5" eb="9">
      <t>ホドガヤ</t>
    </rPh>
    <rPh sb="9" eb="10">
      <t>ク</t>
    </rPh>
    <phoneticPr fontId="13"/>
  </si>
  <si>
    <t xml:space="preserve"> 横浜市  旭　　　区</t>
    <rPh sb="6" eb="7">
      <t>アサヒ</t>
    </rPh>
    <rPh sb="10" eb="11">
      <t>ク</t>
    </rPh>
    <phoneticPr fontId="13"/>
  </si>
  <si>
    <t xml:space="preserve"> 横浜市  港　北  区</t>
    <rPh sb="6" eb="7">
      <t>ミナト</t>
    </rPh>
    <rPh sb="8" eb="9">
      <t>キタ</t>
    </rPh>
    <rPh sb="11" eb="12">
      <t>ク</t>
    </rPh>
    <phoneticPr fontId="13"/>
  </si>
  <si>
    <t xml:space="preserve"> 横浜市  都　筑  区</t>
    <rPh sb="6" eb="7">
      <t>ミヤコ</t>
    </rPh>
    <rPh sb="8" eb="9">
      <t>チク</t>
    </rPh>
    <rPh sb="11" eb="12">
      <t>ク</t>
    </rPh>
    <phoneticPr fontId="13"/>
  </si>
  <si>
    <t xml:space="preserve"> 横浜市  緑　　  区</t>
    <rPh sb="6" eb="7">
      <t>ミドリ</t>
    </rPh>
    <rPh sb="11" eb="12">
      <t>ク</t>
    </rPh>
    <phoneticPr fontId="13"/>
  </si>
  <si>
    <t xml:space="preserve"> 横浜市  青　葉  区</t>
    <rPh sb="6" eb="7">
      <t>アオ</t>
    </rPh>
    <rPh sb="8" eb="9">
      <t>ハ</t>
    </rPh>
    <rPh sb="11" eb="12">
      <t>ク</t>
    </rPh>
    <phoneticPr fontId="13"/>
  </si>
  <si>
    <t xml:space="preserve"> 川崎市  多　摩  区</t>
    <rPh sb="1" eb="3">
      <t>カワサキ</t>
    </rPh>
    <rPh sb="6" eb="7">
      <t>タ</t>
    </rPh>
    <rPh sb="8" eb="9">
      <t>マ</t>
    </rPh>
    <rPh sb="11" eb="12">
      <t>ク</t>
    </rPh>
    <phoneticPr fontId="13"/>
  </si>
  <si>
    <t xml:space="preserve"> 川崎市  麻　生  区</t>
    <rPh sb="1" eb="3">
      <t>カワサキ</t>
    </rPh>
    <rPh sb="6" eb="7">
      <t>アサ</t>
    </rPh>
    <rPh sb="8" eb="9">
      <t>ショウ</t>
    </rPh>
    <rPh sb="11" eb="12">
      <t>ク</t>
    </rPh>
    <phoneticPr fontId="13"/>
  </si>
  <si>
    <t xml:space="preserve"> 川崎市  川　崎  区</t>
    <rPh sb="1" eb="3">
      <t>カワサキ</t>
    </rPh>
    <rPh sb="6" eb="7">
      <t>カワ</t>
    </rPh>
    <rPh sb="8" eb="9">
      <t>ザキ</t>
    </rPh>
    <rPh sb="11" eb="12">
      <t>ク</t>
    </rPh>
    <phoneticPr fontId="13"/>
  </si>
  <si>
    <t xml:space="preserve"> 川崎市  幸　　  区</t>
    <rPh sb="1" eb="3">
      <t>カワサキ</t>
    </rPh>
    <rPh sb="6" eb="7">
      <t>サイワ</t>
    </rPh>
    <rPh sb="11" eb="12">
      <t>ク</t>
    </rPh>
    <phoneticPr fontId="13"/>
  </si>
  <si>
    <t xml:space="preserve"> 川崎市  中　原  区</t>
    <rPh sb="1" eb="3">
      <t>カワサキ</t>
    </rPh>
    <rPh sb="6" eb="7">
      <t>ナカ</t>
    </rPh>
    <rPh sb="8" eb="9">
      <t>ハラ</t>
    </rPh>
    <rPh sb="11" eb="12">
      <t>ク</t>
    </rPh>
    <phoneticPr fontId="13"/>
  </si>
  <si>
    <t xml:space="preserve"> 相模原市  緑　　区</t>
    <rPh sb="1" eb="5">
      <t>サガミハラシ</t>
    </rPh>
    <phoneticPr fontId="13"/>
  </si>
  <si>
    <t xml:space="preserve"> 相模原市　中 央 区</t>
    <rPh sb="1" eb="5">
      <t>サガミハラシ</t>
    </rPh>
    <rPh sb="6" eb="7">
      <t>ナカ</t>
    </rPh>
    <rPh sb="8" eb="9">
      <t>ヒサシ</t>
    </rPh>
    <phoneticPr fontId="13"/>
  </si>
  <si>
    <t xml:space="preserve"> 相模原市　南　　区</t>
    <rPh sb="1" eb="5">
      <t>サガミハラシ</t>
    </rPh>
    <rPh sb="6" eb="7">
      <t>ミナミ</t>
    </rPh>
    <phoneticPr fontId="13"/>
  </si>
  <si>
    <t xml:space="preserve"> 川崎市  中　原  区</t>
    <rPh sb="1" eb="3">
      <t>カワサキ</t>
    </rPh>
    <rPh sb="6" eb="7">
      <t>チュウ</t>
    </rPh>
    <rPh sb="8" eb="9">
      <t>ハラ</t>
    </rPh>
    <rPh sb="11" eb="12">
      <t>ク</t>
    </rPh>
    <phoneticPr fontId="13"/>
  </si>
  <si>
    <t xml:space="preserve"> 川崎市  高　津  区</t>
    <rPh sb="1" eb="3">
      <t>カワサキ</t>
    </rPh>
    <rPh sb="6" eb="7">
      <t>タカ</t>
    </rPh>
    <rPh sb="8" eb="9">
      <t>ツ</t>
    </rPh>
    <rPh sb="11" eb="12">
      <t>ク</t>
    </rPh>
    <phoneticPr fontId="13"/>
  </si>
  <si>
    <t xml:space="preserve"> 川崎市  宮　前  区</t>
    <rPh sb="1" eb="3">
      <t>カワサキ</t>
    </rPh>
    <rPh sb="6" eb="7">
      <t>ミヤ</t>
    </rPh>
    <rPh sb="8" eb="9">
      <t>マエ</t>
    </rPh>
    <rPh sb="11" eb="12">
      <t>ク</t>
    </rPh>
    <phoneticPr fontId="13"/>
  </si>
  <si>
    <t>*相  模  原  市  計</t>
    <rPh sb="1" eb="2">
      <t>ソウ</t>
    </rPh>
    <rPh sb="4" eb="5">
      <t>ボ</t>
    </rPh>
    <rPh sb="7" eb="8">
      <t>ハラ</t>
    </rPh>
    <rPh sb="10" eb="11">
      <t>シ</t>
    </rPh>
    <phoneticPr fontId="13"/>
  </si>
  <si>
    <t>*指　 定   市    計</t>
    <rPh sb="1" eb="2">
      <t>ユビ</t>
    </rPh>
    <rPh sb="4" eb="5">
      <t>セイレイ</t>
    </rPh>
    <phoneticPr fontId="13"/>
  </si>
  <si>
    <t>５  減少数の多い市区町村</t>
    <rPh sb="5" eb="6">
      <t>スウ</t>
    </rPh>
    <rPh sb="7" eb="8">
      <t>オオ</t>
    </rPh>
    <phoneticPr fontId="4"/>
  </si>
  <si>
    <t>市区町村別在外選挙人名簿登録者数</t>
    <rPh sb="5" eb="7">
      <t>ザイガイ</t>
    </rPh>
    <rPh sb="7" eb="10">
      <t>センキョニン</t>
    </rPh>
    <phoneticPr fontId="1"/>
  </si>
  <si>
    <t>今　回　集　計　分</t>
    <rPh sb="0" eb="1">
      <t>コン</t>
    </rPh>
    <rPh sb="1" eb="3">
      <t>ゼンカイ</t>
    </rPh>
    <rPh sb="4" eb="7">
      <t>シュウケイ</t>
    </rPh>
    <rPh sb="8" eb="9">
      <t>ブン</t>
    </rPh>
    <phoneticPr fontId="3"/>
  </si>
  <si>
    <t>前　回　集　計　分</t>
    <rPh sb="0" eb="3">
      <t>ゼンカイ</t>
    </rPh>
    <rPh sb="4" eb="7">
      <t>シュウケイ</t>
    </rPh>
    <rPh sb="8" eb="9">
      <t>ブン</t>
    </rPh>
    <phoneticPr fontId="3"/>
  </si>
  <si>
    <t xml:space="preserve">     緑　　　区</t>
    <rPh sb="5" eb="6">
      <t>ミドリ</t>
    </rPh>
    <phoneticPr fontId="1"/>
  </si>
  <si>
    <t xml:space="preserve">     中　央　区</t>
    <rPh sb="7" eb="8">
      <t>オウ</t>
    </rPh>
    <phoneticPr fontId="1"/>
  </si>
  <si>
    <t xml:space="preserve">     南　　　区</t>
    <rPh sb="5" eb="6">
      <t>ミナミ</t>
    </rPh>
    <phoneticPr fontId="1"/>
  </si>
  <si>
    <t>　衆議院1区</t>
    <phoneticPr fontId="13"/>
  </si>
  <si>
    <t>横浜市神奈川区</t>
  </si>
  <si>
    <t>　    　3区</t>
    <phoneticPr fontId="13"/>
  </si>
  <si>
    <t>　 　  11区</t>
    <phoneticPr fontId="13"/>
  </si>
  <si>
    <t>川崎市川崎区</t>
  </si>
  <si>
    <t>川崎市幸区</t>
  </si>
  <si>
    <t xml:space="preserve">（H27.9.2現在)  </t>
    <rPh sb="8" eb="10">
      <t>ゲンザイ</t>
    </rPh>
    <phoneticPr fontId="13"/>
  </si>
  <si>
    <t xml:space="preserve">                 区分</t>
    <phoneticPr fontId="13"/>
  </si>
  <si>
    <t>*相  模  原  市</t>
    <phoneticPr fontId="13"/>
  </si>
  <si>
    <t xml:space="preserve">（平成27年9月と対比） </t>
    <phoneticPr fontId="4"/>
  </si>
  <si>
    <t>　  　　5区</t>
    <phoneticPr fontId="13"/>
  </si>
  <si>
    <t xml:space="preserve">      　6区</t>
    <phoneticPr fontId="13"/>
  </si>
  <si>
    <t xml:space="preserve"> 　 　　7区</t>
    <phoneticPr fontId="13"/>
  </si>
  <si>
    <t>　  　　8区</t>
    <phoneticPr fontId="13"/>
  </si>
  <si>
    <t>　 　 　9区</t>
    <phoneticPr fontId="13"/>
  </si>
  <si>
    <t xml:space="preserve">  　 　10区</t>
    <phoneticPr fontId="13"/>
  </si>
  <si>
    <t xml:space="preserve"> 　　  14区</t>
    <phoneticPr fontId="13"/>
  </si>
  <si>
    <t>　  　 15区</t>
    <phoneticPr fontId="13"/>
  </si>
  <si>
    <t>（５位）</t>
    <phoneticPr fontId="13"/>
  </si>
  <si>
    <t xml:space="preserve">  　　 16区</t>
    <phoneticPr fontId="13"/>
  </si>
  <si>
    <t>　 　  17区</t>
    <phoneticPr fontId="13"/>
  </si>
  <si>
    <t>　 　  18区</t>
    <phoneticPr fontId="13"/>
  </si>
  <si>
    <t>(1)</t>
    <phoneticPr fontId="13"/>
  </si>
  <si>
    <t xml:space="preserve"> 参  議  院</t>
    <phoneticPr fontId="13"/>
  </si>
  <si>
    <t>(8)</t>
    <phoneticPr fontId="13"/>
  </si>
  <si>
    <t>＊ 小数点以下は切り捨てた。</t>
    <phoneticPr fontId="13"/>
  </si>
  <si>
    <t>＊ 他の都道府県との比較は、現時点ではデータがないため不明である。</t>
    <phoneticPr fontId="13"/>
  </si>
  <si>
    <t xml:space="preserve">（H27.12.2現在)  </t>
    <rPh sb="9" eb="11">
      <t>ゲンザイ</t>
    </rPh>
    <phoneticPr fontId="13"/>
  </si>
  <si>
    <t>　神奈川県選挙管理委員会　電話045-210-3179</t>
    <phoneticPr fontId="13"/>
  </si>
  <si>
    <t>横浜市戸塚区</t>
  </si>
  <si>
    <t>横浜市瀬谷区</t>
  </si>
  <si>
    <t>鎌倉市</t>
  </si>
  <si>
    <t>海老名市</t>
  </si>
  <si>
    <t>箱根町</t>
  </si>
  <si>
    <t xml:space="preserve">                    区分</t>
    <phoneticPr fontId="13"/>
  </si>
  <si>
    <t xml:space="preserve"> 横浜市  栄 　　 区</t>
    <phoneticPr fontId="13"/>
  </si>
  <si>
    <t xml:space="preserve"> 鎌  　　倉　  　市</t>
    <phoneticPr fontId="13"/>
  </si>
  <si>
    <t xml:space="preserve"> 逗  　　子　  　市</t>
    <phoneticPr fontId="13"/>
  </si>
  <si>
    <t xml:space="preserve"> 三浦郡　葉　山　町</t>
    <phoneticPr fontId="13"/>
  </si>
  <si>
    <t xml:space="preserve"> 横   須   賀    市</t>
    <phoneticPr fontId="13"/>
  </si>
  <si>
    <t xml:space="preserve"> 三  　　浦　  　市</t>
    <phoneticPr fontId="13"/>
  </si>
  <si>
    <t xml:space="preserve"> 藤  　　沢　  　市</t>
    <phoneticPr fontId="13"/>
  </si>
  <si>
    <t xml:space="preserve"> 高座郡  寒　川　町</t>
    <phoneticPr fontId="13"/>
  </si>
  <si>
    <t xml:space="preserve"> 大  　　和　  　市</t>
    <phoneticPr fontId="13"/>
  </si>
  <si>
    <t xml:space="preserve"> 海   老   名  　市</t>
    <phoneticPr fontId="13"/>
  </si>
  <si>
    <t xml:space="preserve"> 座  　　間　  　市</t>
    <phoneticPr fontId="13"/>
  </si>
  <si>
    <t xml:space="preserve"> 綾  　　瀬 　 　市</t>
    <phoneticPr fontId="13"/>
  </si>
  <si>
    <t xml:space="preserve"> 平  　　塚　  　市</t>
    <phoneticPr fontId="13"/>
  </si>
  <si>
    <t xml:space="preserve"> 茅   ヶ   崎  　市</t>
    <phoneticPr fontId="13"/>
  </si>
  <si>
    <t xml:space="preserve">     　　大  磯　町</t>
    <phoneticPr fontId="13"/>
  </si>
  <si>
    <t xml:space="preserve">     　　二  宮　町</t>
    <phoneticPr fontId="13"/>
  </si>
  <si>
    <t xml:space="preserve"> 厚  　　木　  　市</t>
    <phoneticPr fontId="13"/>
  </si>
  <si>
    <t xml:space="preserve"> 伊   勢   原  　市</t>
    <phoneticPr fontId="13"/>
  </si>
  <si>
    <t xml:space="preserve">   　　  愛　川　町</t>
    <phoneticPr fontId="13"/>
  </si>
  <si>
    <t xml:space="preserve">    　　 清　川　村</t>
    <phoneticPr fontId="13"/>
  </si>
  <si>
    <t xml:space="preserve"> 小   田   原  　市</t>
    <phoneticPr fontId="13"/>
  </si>
  <si>
    <t xml:space="preserve"> 秦  　　野　  　市</t>
    <phoneticPr fontId="13"/>
  </si>
  <si>
    <t xml:space="preserve"> 南   足   柄  　市</t>
    <phoneticPr fontId="13"/>
  </si>
  <si>
    <t xml:space="preserve">     　　中　井　町</t>
    <phoneticPr fontId="13"/>
  </si>
  <si>
    <t xml:space="preserve">     　　大  井　町</t>
    <phoneticPr fontId="13"/>
  </si>
  <si>
    <t xml:space="preserve">     　　松　田　町</t>
    <phoneticPr fontId="13"/>
  </si>
  <si>
    <t xml:space="preserve">     　　山　北　町</t>
    <phoneticPr fontId="13"/>
  </si>
  <si>
    <t xml:space="preserve">    　　 開　成　町</t>
    <phoneticPr fontId="13"/>
  </si>
  <si>
    <t xml:space="preserve">    　　 箱　根　町</t>
    <phoneticPr fontId="13"/>
  </si>
  <si>
    <t xml:space="preserve">    　　 真　鶴　町</t>
    <phoneticPr fontId="13"/>
  </si>
  <si>
    <t xml:space="preserve">     　　湯河原　町</t>
    <phoneticPr fontId="13"/>
  </si>
  <si>
    <t xml:space="preserve"> **18  区  計*</t>
    <phoneticPr fontId="13"/>
  </si>
  <si>
    <t>*横   浜   市    計</t>
    <phoneticPr fontId="13"/>
  </si>
  <si>
    <t>*川   崎   市    計</t>
    <phoneticPr fontId="13"/>
  </si>
  <si>
    <t>*一   般   市    計</t>
    <phoneticPr fontId="13"/>
  </si>
  <si>
    <t>*市  　  部　    計</t>
    <phoneticPr fontId="13"/>
  </si>
  <si>
    <t>*郡   　 部　    計</t>
    <phoneticPr fontId="13"/>
  </si>
  <si>
    <t>*県      　　    計</t>
    <phoneticPr fontId="13"/>
  </si>
  <si>
    <t>参考資料</t>
    <rPh sb="0" eb="2">
      <t>サンコウ</t>
    </rPh>
    <rPh sb="2" eb="4">
      <t>シリョウ</t>
    </rPh>
    <phoneticPr fontId="4"/>
  </si>
  <si>
    <t xml:space="preserve">（平成26年12月と対比） </t>
    <phoneticPr fontId="4"/>
  </si>
  <si>
    <t>＊ 小数点以下は切り捨てた。</t>
  </si>
  <si>
    <t xml:space="preserve">（H26.12.2現在)  </t>
    <rPh sb="9" eb="11">
      <t>ゲンザイ</t>
    </rPh>
    <phoneticPr fontId="13"/>
  </si>
  <si>
    <t xml:space="preserve">      　6区</t>
    <phoneticPr fontId="13"/>
  </si>
  <si>
    <t xml:space="preserve"> 　 　　7区</t>
    <phoneticPr fontId="13"/>
  </si>
  <si>
    <t>　  　　8区</t>
    <phoneticPr fontId="13"/>
  </si>
  <si>
    <t>　 　 　9区</t>
    <phoneticPr fontId="13"/>
  </si>
  <si>
    <t xml:space="preserve">  　 　10区</t>
    <phoneticPr fontId="13"/>
  </si>
  <si>
    <t>　 　  11区</t>
    <phoneticPr fontId="13"/>
  </si>
  <si>
    <t xml:space="preserve">  　 　12区</t>
    <phoneticPr fontId="13"/>
  </si>
  <si>
    <t>　  　 13区</t>
    <phoneticPr fontId="13"/>
  </si>
  <si>
    <t xml:space="preserve"> 　　  14区</t>
    <phoneticPr fontId="13"/>
  </si>
  <si>
    <t>　  　 15区</t>
    <phoneticPr fontId="13"/>
  </si>
  <si>
    <t xml:space="preserve">  　　 16区</t>
    <phoneticPr fontId="13"/>
  </si>
  <si>
    <t>　 　  17区</t>
    <phoneticPr fontId="13"/>
  </si>
  <si>
    <t>　 　  18区</t>
    <phoneticPr fontId="13"/>
  </si>
  <si>
    <t xml:space="preserve"> 参  議  院</t>
    <phoneticPr fontId="4"/>
  </si>
  <si>
    <t>(8)</t>
    <phoneticPr fontId="4"/>
  </si>
  <si>
    <t>＊ 他の都道府県との比較は、現時点ではデータがないため不明である。</t>
    <phoneticPr fontId="4"/>
  </si>
  <si>
    <t>　</t>
    <phoneticPr fontId="1"/>
  </si>
  <si>
    <t xml:space="preserve">                区分</t>
    <phoneticPr fontId="1"/>
  </si>
  <si>
    <t>*相  模  原  市</t>
    <phoneticPr fontId="1"/>
  </si>
  <si>
    <t>　</t>
    <phoneticPr fontId="3"/>
  </si>
</sst>
</file>

<file path=xl/styles.xml><?xml version="1.0" encoding="utf-8"?>
<styleSheet xmlns="http://schemas.openxmlformats.org/spreadsheetml/2006/main">
  <numFmts count="13">
    <numFmt numFmtId="176" formatCode="[$-411]&quot;平成&quot;e&quot;年&quot;m&quot;月&quot;d&quot;日現在&quot;"/>
    <numFmt numFmtId="177" formatCode="[$-411]&quot;平&quot;&quot;成&quot;e&quot;年&quot;m&quot;月&quot;d&quot;日&quot;&quot;執&quot;&quot;行&quot;&quot;の&quot;"/>
    <numFmt numFmtId="178" formatCode="[$-411]&quot;平&quot;&quot;成&quot;e&quot;年&quot;m&quot;月&quot;d&quot;日&quot;"/>
    <numFmt numFmtId="179" formatCode="yyyy\.m\.d&quot;現&quot;&quot;在&quot;"/>
    <numFmt numFmtId="180" formatCode="0.00&quot;％&quot;"/>
    <numFmt numFmtId="181" formatCode="#,##0&quot;人&quot;"/>
    <numFmt numFmtId="182" formatCode="#,##0&quot;人)&quot;;\-#,##0&quot;人)&quot;"/>
    <numFmt numFmtId="183" formatCode="&quot;(&quot;0.00&quot;人&quot;&quot;)&quot;"/>
    <numFmt numFmtId="184" formatCode="0.00&quot;%&quot;"/>
    <numFmt numFmtId="185" formatCode="[$-411]\(ge\.m\.d&quot;現&quot;&quot;在&quot;\)"/>
    <numFmt numFmtId="186" formatCode="[$-411]&quot;（平成&quot;e&quot;年との対比）&quot;"/>
    <numFmt numFmtId="187" formatCode="[$-411]&quot;（平成&quot;e&quot;年と対比）&quot;"/>
    <numFmt numFmtId="188" formatCode="[$-411]ggge&quot;年&quot;m&quot;月&quot;d&quot;日&quot;&quot;現&quot;&quot;在&quot;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4"/>
      <name val="明朝"/>
      <family val="1"/>
      <charset val="128"/>
    </font>
    <font>
      <sz val="14"/>
      <color indexed="12"/>
      <name val="Terminal"/>
      <charset val="128"/>
    </font>
    <font>
      <sz val="11"/>
      <name val="ＭＳ 明朝"/>
      <family val="1"/>
      <charset val="128"/>
    </font>
    <font>
      <sz val="10"/>
      <name val="明朝"/>
      <family val="1"/>
      <charset val="128"/>
    </font>
    <font>
      <sz val="11"/>
      <name val="#ＪＳゴシック"/>
      <family val="3"/>
      <charset val="128"/>
    </font>
    <font>
      <sz val="8"/>
      <name val="明朝"/>
      <family val="1"/>
      <charset val="128"/>
    </font>
    <font>
      <sz val="12"/>
      <name val="明朝"/>
      <family val="1"/>
      <charset val="128"/>
    </font>
    <font>
      <b/>
      <sz val="12"/>
      <name val="ＪＳゴシック"/>
      <family val="3"/>
      <charset val="128"/>
    </font>
    <font>
      <b/>
      <sz val="12"/>
      <name val="ＭＳ ゴシック"/>
      <family val="3"/>
      <charset val="128"/>
    </font>
    <font>
      <b/>
      <sz val="13"/>
      <name val="ＪＳ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Protection="1"/>
    <xf numFmtId="0" fontId="3" fillId="0" borderId="0" xfId="0" applyFont="1" applyProtection="1"/>
    <xf numFmtId="176" fontId="1" fillId="0" borderId="0" xfId="0" applyNumberFormat="1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vertical="center"/>
    </xf>
    <xf numFmtId="57" fontId="0" fillId="0" borderId="3" xfId="0" quotePrefix="1" applyNumberFormat="1" applyFont="1" applyBorder="1" applyAlignment="1" applyProtection="1">
      <alignment horizontal="right" vertical="center"/>
    </xf>
    <xf numFmtId="0" fontId="0" fillId="0" borderId="4" xfId="0" quotePrefix="1" applyBorder="1" applyAlignment="1" applyProtection="1">
      <alignment horizontal="centerContinuous" vertical="center"/>
    </xf>
    <xf numFmtId="0" fontId="0" fillId="0" borderId="3" xfId="0" quotePrefix="1" applyBorder="1" applyAlignment="1" applyProtection="1">
      <alignment horizontal="centerContinuous" vertical="center"/>
    </xf>
    <xf numFmtId="0" fontId="0" fillId="0" borderId="5" xfId="0" quotePrefix="1" applyBorder="1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/>
    </xf>
    <xf numFmtId="37" fontId="0" fillId="0" borderId="7" xfId="0" applyNumberFormat="1" applyBorder="1" applyProtection="1"/>
    <xf numFmtId="2" fontId="0" fillId="0" borderId="7" xfId="0" applyNumberFormat="1" applyBorder="1" applyProtection="1"/>
    <xf numFmtId="2" fontId="0" fillId="0" borderId="8" xfId="0" applyNumberFormat="1" applyBorder="1" applyProtection="1"/>
    <xf numFmtId="0" fontId="5" fillId="0" borderId="6" xfId="0" quotePrefix="1" applyFont="1" applyBorder="1" applyAlignment="1" applyProtection="1">
      <alignment horizontal="left"/>
    </xf>
    <xf numFmtId="37" fontId="0" fillId="0" borderId="7" xfId="0" applyNumberFormat="1" applyFill="1" applyBorder="1" applyProtection="1"/>
    <xf numFmtId="0" fontId="5" fillId="0" borderId="9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/>
    </xf>
    <xf numFmtId="0" fontId="5" fillId="0" borderId="6" xfId="0" applyFont="1" applyBorder="1" applyProtection="1"/>
    <xf numFmtId="0" fontId="5" fillId="0" borderId="11" xfId="0" applyFont="1" applyBorder="1" applyAlignment="1" applyProtection="1">
      <alignment horizontal="left"/>
    </xf>
    <xf numFmtId="37" fontId="0" fillId="0" borderId="12" xfId="0" applyNumberFormat="1" applyBorder="1" applyProtection="1"/>
    <xf numFmtId="2" fontId="0" fillId="0" borderId="12" xfId="0" applyNumberFormat="1" applyBorder="1" applyProtection="1"/>
    <xf numFmtId="2" fontId="0" fillId="0" borderId="13" xfId="0" applyNumberFormat="1" applyBorder="1" applyProtection="1"/>
    <xf numFmtId="37" fontId="0" fillId="0" borderId="0" xfId="0" applyNumberFormat="1" applyBorder="1" applyProtection="1"/>
    <xf numFmtId="2" fontId="0" fillId="0" borderId="0" xfId="0" applyNumberFormat="1" applyBorder="1" applyProtection="1"/>
    <xf numFmtId="0" fontId="0" fillId="0" borderId="0" xfId="0" applyBorder="1" applyProtection="1"/>
    <xf numFmtId="37" fontId="0" fillId="0" borderId="0" xfId="0" applyNumberFormat="1" applyFill="1" applyBorder="1" applyProtection="1"/>
    <xf numFmtId="37" fontId="4" fillId="0" borderId="0" xfId="0" applyNumberFormat="1" applyFont="1" applyBorder="1" applyProtection="1"/>
    <xf numFmtId="0" fontId="0" fillId="0" borderId="0" xfId="0" applyBorder="1" applyAlignment="1" applyProtection="1">
      <alignment horizontal="left"/>
    </xf>
    <xf numFmtId="2" fontId="0" fillId="0" borderId="15" xfId="0" applyNumberFormat="1" applyBorder="1" applyProtection="1"/>
    <xf numFmtId="0" fontId="0" fillId="0" borderId="0" xfId="0" applyFill="1" applyProtection="1"/>
    <xf numFmtId="0" fontId="5" fillId="0" borderId="6" xfId="0" applyFont="1" applyFill="1" applyBorder="1" applyAlignment="1" applyProtection="1">
      <alignment horizontal="left"/>
    </xf>
    <xf numFmtId="0" fontId="0" fillId="0" borderId="8" xfId="0" applyBorder="1" applyProtection="1"/>
    <xf numFmtId="0" fontId="0" fillId="0" borderId="7" xfId="0" applyBorder="1" applyProtection="1"/>
    <xf numFmtId="0" fontId="0" fillId="0" borderId="4" xfId="0" quotePrefix="1" applyBorder="1" applyAlignment="1" applyProtection="1">
      <alignment horizontal="left" vertical="center"/>
    </xf>
    <xf numFmtId="57" fontId="0" fillId="0" borderId="3" xfId="0" applyNumberFormat="1" applyFont="1" applyBorder="1" applyAlignment="1" applyProtection="1">
      <alignment horizontal="right" vertical="center"/>
    </xf>
    <xf numFmtId="0" fontId="0" fillId="0" borderId="1" xfId="0" quotePrefix="1" applyBorder="1" applyAlignment="1" applyProtection="1">
      <alignment horizontal="left"/>
    </xf>
    <xf numFmtId="0" fontId="0" fillId="0" borderId="1" xfId="0" applyBorder="1" applyAlignment="1" applyProtection="1">
      <alignment horizontal="centerContinuous"/>
    </xf>
    <xf numFmtId="177" fontId="1" fillId="0" borderId="1" xfId="0" applyNumberFormat="1" applyFont="1" applyBorder="1" applyAlignment="1" applyProtection="1">
      <alignment horizontal="centerContinuous"/>
    </xf>
    <xf numFmtId="178" fontId="0" fillId="0" borderId="1" xfId="0" quotePrefix="1" applyNumberFormat="1" applyBorder="1" applyAlignment="1" applyProtection="1">
      <alignment horizontal="left"/>
    </xf>
    <xf numFmtId="179" fontId="0" fillId="0" borderId="0" xfId="0" applyNumberFormat="1" applyAlignment="1" applyProtection="1">
      <alignment horizontal="centerContinuous"/>
    </xf>
    <xf numFmtId="0" fontId="3" fillId="0" borderId="0" xfId="0" quotePrefix="1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180" fontId="0" fillId="0" borderId="0" xfId="0" applyNumberFormat="1"/>
    <xf numFmtId="181" fontId="0" fillId="0" borderId="0" xfId="0" applyNumberFormat="1"/>
    <xf numFmtId="0" fontId="0" fillId="0" borderId="0" xfId="0" applyBorder="1"/>
    <xf numFmtId="49" fontId="0" fillId="0" borderId="0" xfId="0" applyNumberFormat="1" applyAlignment="1">
      <alignment horizontal="right"/>
    </xf>
    <xf numFmtId="181" fontId="0" fillId="0" borderId="0" xfId="0" quotePrefix="1" applyNumberFormat="1" applyAlignment="1">
      <alignment horizontal="right"/>
    </xf>
    <xf numFmtId="0" fontId="6" fillId="0" borderId="0" xfId="0" applyFont="1"/>
    <xf numFmtId="0" fontId="6" fillId="0" borderId="0" xfId="0" quotePrefix="1" applyFont="1" applyBorder="1" applyAlignment="1">
      <alignment horizontal="left"/>
    </xf>
    <xf numFmtId="0" fontId="6" fillId="0" borderId="0" xfId="0" quotePrefix="1" applyFont="1" applyAlignment="1">
      <alignment horizontal="left"/>
    </xf>
    <xf numFmtId="180" fontId="0" fillId="0" borderId="0" xfId="0" quotePrefix="1" applyNumberFormat="1" applyAlignment="1">
      <alignment horizontal="right"/>
    </xf>
    <xf numFmtId="0" fontId="1" fillId="0" borderId="0" xfId="0" applyFont="1" applyBorder="1"/>
    <xf numFmtId="0" fontId="0" fillId="0" borderId="17" xfId="0" applyFill="1" applyBorder="1"/>
    <xf numFmtId="0" fontId="0" fillId="0" borderId="1" xfId="0" applyFill="1" applyBorder="1"/>
    <xf numFmtId="0" fontId="0" fillId="0" borderId="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0" xfId="0" applyNumberFormat="1" applyAlignment="1">
      <alignment horizontal="right"/>
    </xf>
    <xf numFmtId="181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6" fillId="0" borderId="0" xfId="0" applyFont="1" applyFill="1" applyAlignment="1">
      <alignment horizontal="center"/>
    </xf>
    <xf numFmtId="37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quotePrefix="1" applyAlignment="1">
      <alignment horizontal="right"/>
    </xf>
    <xf numFmtId="180" fontId="0" fillId="0" borderId="0" xfId="0" applyNumberFormat="1" applyAlignment="1"/>
    <xf numFmtId="182" fontId="0" fillId="0" borderId="0" xfId="0" quotePrefix="1" applyNumberFormat="1" applyAlignment="1"/>
    <xf numFmtId="180" fontId="0" fillId="0" borderId="0" xfId="0" quotePrefix="1" applyNumberFormat="1" applyAlignment="1"/>
    <xf numFmtId="0" fontId="0" fillId="0" borderId="0" xfId="0" applyAlignment="1">
      <alignment horizontal="left"/>
    </xf>
    <xf numFmtId="183" fontId="0" fillId="0" borderId="0" xfId="0" applyNumberFormat="1"/>
    <xf numFmtId="0" fontId="0" fillId="0" borderId="0" xfId="0" quotePrefix="1" applyAlignment="1">
      <alignment horizontal="left"/>
    </xf>
    <xf numFmtId="0" fontId="5" fillId="0" borderId="0" xfId="0" applyFont="1"/>
    <xf numFmtId="0" fontId="0" fillId="0" borderId="0" xfId="0" quotePrefix="1" applyAlignment="1"/>
    <xf numFmtId="0" fontId="5" fillId="0" borderId="0" xfId="0" quotePrefix="1" applyFont="1" applyAlignment="1">
      <alignment horizontal="left"/>
    </xf>
    <xf numFmtId="37" fontId="0" fillId="0" borderId="0" xfId="0" quotePrefix="1" applyNumberFormat="1" applyAlignment="1">
      <alignment horizontal="left"/>
    </xf>
    <xf numFmtId="181" fontId="0" fillId="0" borderId="0" xfId="0" quotePrefix="1" applyNumberFormat="1" applyAlignment="1"/>
    <xf numFmtId="18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Continuous"/>
    </xf>
    <xf numFmtId="181" fontId="0" fillId="0" borderId="0" xfId="0" applyNumberFormat="1" applyAlignment="1"/>
    <xf numFmtId="185" fontId="0" fillId="0" borderId="0" xfId="0" applyNumberFormat="1" applyAlignment="1">
      <alignment horizontal="center"/>
    </xf>
    <xf numFmtId="185" fontId="0" fillId="0" borderId="0" xfId="0" applyNumberFormat="1" applyAlignment="1">
      <alignment horizontal="centerContinuous"/>
    </xf>
    <xf numFmtId="185" fontId="0" fillId="0" borderId="0" xfId="0" applyNumberFormat="1" applyAlignment="1"/>
    <xf numFmtId="0" fontId="8" fillId="0" borderId="0" xfId="0" applyFont="1" applyAlignment="1">
      <alignment vertical="top" wrapText="1"/>
    </xf>
    <xf numFmtId="0" fontId="0" fillId="0" borderId="0" xfId="0" quotePrefix="1" applyAlignment="1">
      <alignment horizontal="centerContinuous"/>
    </xf>
    <xf numFmtId="186" fontId="0" fillId="0" borderId="0" xfId="0" applyNumberFormat="1" applyAlignment="1">
      <alignment horizontal="centerContinuous"/>
    </xf>
    <xf numFmtId="187" fontId="10" fillId="0" borderId="0" xfId="0" applyNumberFormat="1" applyFont="1" applyAlignment="1">
      <alignment horizontal="left"/>
    </xf>
    <xf numFmtId="0" fontId="11" fillId="0" borderId="0" xfId="0" quotePrefix="1" applyFont="1" applyAlignment="1"/>
    <xf numFmtId="0" fontId="11" fillId="0" borderId="0" xfId="0" applyFont="1" applyAlignment="1"/>
    <xf numFmtId="0" fontId="11" fillId="0" borderId="0" xfId="0" applyFont="1" applyAlignment="1">
      <alignment horizontal="centerContinuous"/>
    </xf>
    <xf numFmtId="178" fontId="10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187" fontId="12" fillId="0" borderId="0" xfId="0" applyNumberFormat="1" applyFont="1" applyAlignment="1">
      <alignment horizontal="left"/>
    </xf>
    <xf numFmtId="178" fontId="0" fillId="0" borderId="0" xfId="0" applyNumberFormat="1" applyAlignment="1">
      <alignment horizontal="centerContinuous"/>
    </xf>
    <xf numFmtId="0" fontId="1" fillId="0" borderId="0" xfId="0" applyFont="1" applyProtection="1"/>
    <xf numFmtId="0" fontId="9" fillId="0" borderId="0" xfId="0" applyFont="1" applyProtection="1"/>
    <xf numFmtId="0" fontId="0" fillId="0" borderId="0" xfId="0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/>
    </xf>
    <xf numFmtId="2" fontId="0" fillId="0" borderId="8" xfId="0" applyNumberFormat="1" applyFill="1" applyBorder="1" applyProtection="1"/>
    <xf numFmtId="2" fontId="0" fillId="0" borderId="7" xfId="0" applyNumberFormat="1" applyFill="1" applyBorder="1" applyProtection="1"/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/>
    <xf numFmtId="0" fontId="6" fillId="0" borderId="0" xfId="0" applyFont="1" applyAlignment="1">
      <alignment horizontal="left"/>
    </xf>
    <xf numFmtId="58" fontId="3" fillId="0" borderId="2" xfId="0" applyNumberFormat="1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6" fillId="0" borderId="0" xfId="0" applyFont="1" applyAlignment="1">
      <alignment wrapText="1"/>
    </xf>
    <xf numFmtId="0" fontId="0" fillId="0" borderId="0" xfId="0" applyAlignment="1"/>
    <xf numFmtId="0" fontId="0" fillId="0" borderId="14" xfId="0" applyBorder="1" applyAlignment="1" applyProtection="1"/>
    <xf numFmtId="0" fontId="0" fillId="0" borderId="14" xfId="0" applyBorder="1" applyAlignment="1"/>
    <xf numFmtId="188" fontId="1" fillId="0" borderId="0" xfId="0" applyNumberFormat="1" applyFont="1" applyAlignment="1" applyProtection="1">
      <alignment horizontal="center"/>
    </xf>
    <xf numFmtId="0" fontId="0" fillId="0" borderId="24" xfId="0" applyBorder="1" applyAlignment="1">
      <alignment horizontal="distributed" vertical="distributed"/>
    </xf>
    <xf numFmtId="0" fontId="0" fillId="0" borderId="23" xfId="0" applyBorder="1" applyAlignment="1">
      <alignment horizontal="distributed" vertical="distributed"/>
    </xf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81" fontId="1" fillId="0" borderId="0" xfId="1" applyNumberFormat="1" applyFont="1" applyAlignment="1">
      <alignment horizont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438150"/>
          <a:ext cx="12954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0" y="438150"/>
          <a:ext cx="12954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H="1" flipV="1">
          <a:off x="0" y="438150"/>
          <a:ext cx="12954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 flipH="1" flipV="1">
          <a:off x="0" y="438150"/>
          <a:ext cx="12954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H="1" flipV="1">
          <a:off x="0" y="438150"/>
          <a:ext cx="12954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52425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0" y="504825"/>
          <a:ext cx="15335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H="1" flipV="1">
          <a:off x="0" y="504825"/>
          <a:ext cx="15335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H="1" flipV="1">
          <a:off x="0" y="504825"/>
          <a:ext cx="15335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52425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0" y="438150"/>
          <a:ext cx="12382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H="1" flipV="1">
          <a:off x="0" y="438150"/>
          <a:ext cx="12382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H="1" flipV="1">
          <a:off x="0" y="438150"/>
          <a:ext cx="12382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8;&#26085;&#29992;/&#26368;&#26032;&#21517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8;&#26085;&#29992;/&#22312;&#22806;&#21517;&#3180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入力表"/>
      <sheetName val="2.定時（前回比較）"/>
      <sheetName val="2.定時（前回比較） (起案用)"/>
      <sheetName val="2.〔出力用〕"/>
      <sheetName val="2-2.定時 (3月比較)"/>
      <sheetName val="2-3.定時 (6月比較）"/>
      <sheetName val="2-4.定時 (9月比較)"/>
      <sheetName val="2-5.定時 (12月比較)"/>
      <sheetName val="3.知事"/>
      <sheetName val="4.県議"/>
      <sheetName val="4-2.支出制限額（県議）"/>
      <sheetName val="5.18区（参院選時使用）"/>
      <sheetName val="5-2.18区 (定時前回)"/>
      <sheetName val="5-2.18区 (定時前回) (起案用)"/>
      <sheetName val="5-2〔出力用〕"/>
      <sheetName val="5-3.18区 (定時３月）"/>
      <sheetName val="5-4.18区 (定時６月）"/>
      <sheetName val="5-5.18区 (定時９月）"/>
      <sheetName val="5-6.18区 (定時12月）"/>
      <sheetName val="6.衆議"/>
      <sheetName val="6.衆議 (2)"/>
      <sheetName val="7.参議"/>
      <sheetName val="8-1.50分の1"/>
      <sheetName val="8-2.3分の1(区) "/>
      <sheetName val="8-3.3分の1"/>
      <sheetName val="8-4.法定署名数（起案）"/>
      <sheetName val="9-1.受信票(県議)"/>
      <sheetName val="9-2.受信票(他)"/>
      <sheetName val="9-3.受信票(統一後半)"/>
      <sheetName val="10.記者資料(定時前回)"/>
      <sheetName val="10.記者資料(定時前回) (起案用)"/>
      <sheetName val="10.記者資料(定時前回) (2)"/>
      <sheetName val="10.記者資料(定時3月)"/>
      <sheetName val="10-3.記者資料(定時6月)"/>
      <sheetName val="10-3.記者資料(定時6月)起案用"/>
      <sheetName val="10-4.記者資料(定時9月)"/>
      <sheetName val="10-4.記者資料(定時9月) 起案用"/>
      <sheetName val="10-5.記者資料(定時3月)"/>
      <sheetName val="10-5.記者資料(定時3月) (起案用)"/>
      <sheetName val="10-5.記者資料(定時12月)"/>
      <sheetName val="10-5.記者資料(定時12月) (起案用)"/>
      <sheetName val="11.記者資料(衆議)"/>
      <sheetName val="12.記者資料(参議)"/>
      <sheetName val="12.記者資料(知事) "/>
      <sheetName val="12.記者資料(県議) "/>
      <sheetName val="13.記者資料(県議補)"/>
      <sheetName val="14.発表用(衆議)"/>
      <sheetName val="14.発表用(参議)"/>
      <sheetName val="14.発表用(参補)"/>
      <sheetName val="14.発表用(知事) "/>
      <sheetName val="14.発表用(県議) "/>
      <sheetName val="15.ホームページ用"/>
      <sheetName val="10.記者資料(定時前回) (3)"/>
      <sheetName val="2.定時（前回比較） (2)"/>
      <sheetName val="5-2.18区 (定時前回) (2)"/>
      <sheetName val="10.記者資料(定時前回) (4)"/>
      <sheetName val="Sheet1"/>
      <sheetName val="Sheet2"/>
      <sheetName val="Sheet3"/>
      <sheetName val="10-3.記者資料(定時6月) (2)"/>
    </sheetNames>
    <sheetDataSet>
      <sheetData sheetId="0">
        <row r="3">
          <cell r="B3">
            <v>42340</v>
          </cell>
          <cell r="E3">
            <v>42249</v>
          </cell>
        </row>
        <row r="5">
          <cell r="B5">
            <v>119271</v>
          </cell>
          <cell r="C5">
            <v>110101</v>
          </cell>
          <cell r="E5">
            <v>119383</v>
          </cell>
          <cell r="F5">
            <v>110114</v>
          </cell>
        </row>
        <row r="6">
          <cell r="B6">
            <v>97806</v>
          </cell>
          <cell r="C6">
            <v>95355</v>
          </cell>
          <cell r="E6">
            <v>97690</v>
          </cell>
          <cell r="F6">
            <v>95263</v>
          </cell>
        </row>
        <row r="7">
          <cell r="B7">
            <v>40406</v>
          </cell>
          <cell r="C7">
            <v>40357</v>
          </cell>
          <cell r="E7">
            <v>40384</v>
          </cell>
          <cell r="F7">
            <v>40364</v>
          </cell>
        </row>
        <row r="8">
          <cell r="B8">
            <v>61134</v>
          </cell>
          <cell r="C8">
            <v>54840</v>
          </cell>
          <cell r="E8">
            <v>61069</v>
          </cell>
          <cell r="F8">
            <v>54776</v>
          </cell>
        </row>
        <row r="9">
          <cell r="B9">
            <v>81959</v>
          </cell>
          <cell r="C9">
            <v>81399</v>
          </cell>
          <cell r="E9">
            <v>81976</v>
          </cell>
          <cell r="F9">
            <v>81445</v>
          </cell>
        </row>
        <row r="10">
          <cell r="B10">
            <v>86908</v>
          </cell>
          <cell r="C10">
            <v>92095</v>
          </cell>
          <cell r="E10">
            <v>87050</v>
          </cell>
          <cell r="F10">
            <v>92115</v>
          </cell>
        </row>
        <row r="11">
          <cell r="B11">
            <v>82937</v>
          </cell>
          <cell r="C11">
            <v>84952</v>
          </cell>
          <cell r="E11">
            <v>82897</v>
          </cell>
          <cell r="F11">
            <v>84914</v>
          </cell>
        </row>
        <row r="12">
          <cell r="B12">
            <v>100040</v>
          </cell>
          <cell r="C12">
            <v>105321</v>
          </cell>
          <cell r="E12">
            <v>100106</v>
          </cell>
          <cell r="F12">
            <v>105278</v>
          </cell>
        </row>
        <row r="13">
          <cell r="B13">
            <v>67488</v>
          </cell>
          <cell r="C13">
            <v>70250</v>
          </cell>
          <cell r="E13">
            <v>67450</v>
          </cell>
          <cell r="F13">
            <v>70256</v>
          </cell>
        </row>
        <row r="14">
          <cell r="B14">
            <v>81402</v>
          </cell>
          <cell r="C14">
            <v>85336</v>
          </cell>
          <cell r="E14">
            <v>81502</v>
          </cell>
          <cell r="F14">
            <v>85399</v>
          </cell>
        </row>
        <row r="15">
          <cell r="B15">
            <v>138111</v>
          </cell>
          <cell r="C15">
            <v>138920</v>
          </cell>
          <cell r="E15">
            <v>138026</v>
          </cell>
          <cell r="F15">
            <v>138840</v>
          </cell>
        </row>
        <row r="16">
          <cell r="B16">
            <v>70785</v>
          </cell>
          <cell r="C16">
            <v>72672</v>
          </cell>
          <cell r="E16">
            <v>70713</v>
          </cell>
          <cell r="F16">
            <v>72633</v>
          </cell>
        </row>
        <row r="17">
          <cell r="B17">
            <v>118427</v>
          </cell>
          <cell r="C17">
            <v>126825</v>
          </cell>
          <cell r="E17">
            <v>118411</v>
          </cell>
          <cell r="F17">
            <v>126562</v>
          </cell>
        </row>
        <row r="18">
          <cell r="B18">
            <v>79533</v>
          </cell>
          <cell r="C18">
            <v>80957</v>
          </cell>
          <cell r="E18">
            <v>79412</v>
          </cell>
          <cell r="F18">
            <v>80790</v>
          </cell>
        </row>
        <row r="19">
          <cell r="B19">
            <v>109473</v>
          </cell>
          <cell r="C19">
            <v>113197</v>
          </cell>
          <cell r="E19">
            <v>109331</v>
          </cell>
          <cell r="F19">
            <v>113030</v>
          </cell>
        </row>
        <row r="20">
          <cell r="B20">
            <v>49377</v>
          </cell>
          <cell r="C20">
            <v>52076</v>
          </cell>
          <cell r="E20">
            <v>49590</v>
          </cell>
          <cell r="F20">
            <v>52111</v>
          </cell>
        </row>
        <row r="21">
          <cell r="B21">
            <v>61546</v>
          </cell>
          <cell r="C21">
            <v>64247</v>
          </cell>
          <cell r="E21">
            <v>61598</v>
          </cell>
          <cell r="F21">
            <v>64252</v>
          </cell>
        </row>
        <row r="22">
          <cell r="B22">
            <v>49718</v>
          </cell>
          <cell r="C22">
            <v>51893</v>
          </cell>
          <cell r="E22">
            <v>49782</v>
          </cell>
          <cell r="F22">
            <v>51909</v>
          </cell>
        </row>
        <row r="23">
          <cell r="B23">
            <v>1496321</v>
          </cell>
          <cell r="C23">
            <v>1520793</v>
          </cell>
          <cell r="E23">
            <v>1496370</v>
          </cell>
          <cell r="F23">
            <v>1520051</v>
          </cell>
        </row>
        <row r="24">
          <cell r="B24">
            <v>98052</v>
          </cell>
          <cell r="C24">
            <v>81438</v>
          </cell>
          <cell r="E24">
            <v>98126</v>
          </cell>
          <cell r="F24">
            <v>81482</v>
          </cell>
        </row>
        <row r="25">
          <cell r="B25">
            <v>66804</v>
          </cell>
          <cell r="C25">
            <v>63904</v>
          </cell>
          <cell r="E25">
            <v>66569</v>
          </cell>
          <cell r="F25">
            <v>63630</v>
          </cell>
        </row>
        <row r="26">
          <cell r="B26">
            <v>101314</v>
          </cell>
          <cell r="C26">
            <v>97359</v>
          </cell>
          <cell r="E26">
            <v>101148</v>
          </cell>
          <cell r="F26">
            <v>97005</v>
          </cell>
        </row>
        <row r="27">
          <cell r="B27">
            <v>91472</v>
          </cell>
          <cell r="C27">
            <v>89963</v>
          </cell>
          <cell r="E27">
            <v>91175</v>
          </cell>
          <cell r="F27">
            <v>89734</v>
          </cell>
        </row>
        <row r="28">
          <cell r="B28">
            <v>88159</v>
          </cell>
          <cell r="C28">
            <v>91215</v>
          </cell>
          <cell r="E28">
            <v>88224</v>
          </cell>
          <cell r="F28">
            <v>91099</v>
          </cell>
        </row>
        <row r="29">
          <cell r="B29">
            <v>87127</v>
          </cell>
          <cell r="C29">
            <v>82585</v>
          </cell>
          <cell r="E29">
            <v>87097</v>
          </cell>
          <cell r="F29">
            <v>82502</v>
          </cell>
        </row>
        <row r="30">
          <cell r="B30">
            <v>67840</v>
          </cell>
          <cell r="C30">
            <v>71766</v>
          </cell>
          <cell r="E30">
            <v>67838</v>
          </cell>
          <cell r="F30">
            <v>71751</v>
          </cell>
        </row>
        <row r="31">
          <cell r="B31">
            <v>600768</v>
          </cell>
          <cell r="C31">
            <v>578230</v>
          </cell>
          <cell r="E31">
            <v>600177</v>
          </cell>
          <cell r="F31">
            <v>577203</v>
          </cell>
        </row>
        <row r="32">
          <cell r="B32">
            <v>71472</v>
          </cell>
          <cell r="C32">
            <v>69838</v>
          </cell>
          <cell r="E32">
            <v>71453</v>
          </cell>
          <cell r="F32">
            <v>69852</v>
          </cell>
        </row>
        <row r="33">
          <cell r="B33">
            <v>109839</v>
          </cell>
          <cell r="C33">
            <v>106657</v>
          </cell>
          <cell r="E33">
            <v>109736</v>
          </cell>
          <cell r="F33">
            <v>106564</v>
          </cell>
        </row>
        <row r="34">
          <cell r="B34">
            <v>111674</v>
          </cell>
          <cell r="C34">
            <v>113442</v>
          </cell>
          <cell r="E34">
            <v>111684</v>
          </cell>
          <cell r="F34">
            <v>113362</v>
          </cell>
        </row>
        <row r="35">
          <cell r="B35">
            <v>292985</v>
          </cell>
          <cell r="C35">
            <v>289937</v>
          </cell>
          <cell r="E35">
            <v>292873</v>
          </cell>
          <cell r="F35">
            <v>289778</v>
          </cell>
        </row>
        <row r="36">
          <cell r="B36">
            <v>169591</v>
          </cell>
          <cell r="C36">
            <v>173056</v>
          </cell>
          <cell r="E36">
            <v>169909</v>
          </cell>
          <cell r="F36">
            <v>173386</v>
          </cell>
        </row>
        <row r="37">
          <cell r="B37">
            <v>104401</v>
          </cell>
          <cell r="C37">
            <v>104965</v>
          </cell>
          <cell r="E37">
            <v>104432</v>
          </cell>
          <cell r="F37">
            <v>105012</v>
          </cell>
        </row>
        <row r="38">
          <cell r="B38">
            <v>69407</v>
          </cell>
          <cell r="C38">
            <v>78630</v>
          </cell>
          <cell r="E38">
            <v>69534</v>
          </cell>
          <cell r="F38">
            <v>78719</v>
          </cell>
        </row>
        <row r="39">
          <cell r="B39">
            <v>168787</v>
          </cell>
          <cell r="C39">
            <v>173946</v>
          </cell>
          <cell r="E39">
            <v>168627</v>
          </cell>
          <cell r="F39">
            <v>173617</v>
          </cell>
        </row>
        <row r="40">
          <cell r="B40">
            <v>78010</v>
          </cell>
          <cell r="C40">
            <v>82472</v>
          </cell>
          <cell r="E40">
            <v>78109</v>
          </cell>
          <cell r="F40">
            <v>82519</v>
          </cell>
        </row>
        <row r="41">
          <cell r="B41">
            <v>95121</v>
          </cell>
          <cell r="C41">
            <v>100513</v>
          </cell>
          <cell r="E41">
            <v>95104</v>
          </cell>
          <cell r="F41">
            <v>100453</v>
          </cell>
        </row>
        <row r="42">
          <cell r="B42">
            <v>23183</v>
          </cell>
          <cell r="C42">
            <v>26674</v>
          </cell>
          <cell r="E42">
            <v>23186</v>
          </cell>
          <cell r="F42">
            <v>26713</v>
          </cell>
        </row>
        <row r="43">
          <cell r="B43">
            <v>19118</v>
          </cell>
          <cell r="C43">
            <v>20365</v>
          </cell>
          <cell r="E43">
            <v>19184</v>
          </cell>
          <cell r="F43">
            <v>20411</v>
          </cell>
        </row>
        <row r="44">
          <cell r="B44">
            <v>66648</v>
          </cell>
          <cell r="C44">
            <v>66724</v>
          </cell>
          <cell r="E44">
            <v>66643</v>
          </cell>
          <cell r="F44">
            <v>66771</v>
          </cell>
        </row>
        <row r="45">
          <cell r="B45">
            <v>93301</v>
          </cell>
          <cell r="C45">
            <v>87150</v>
          </cell>
          <cell r="E45">
            <v>93280</v>
          </cell>
          <cell r="F45">
            <v>87087</v>
          </cell>
        </row>
        <row r="46">
          <cell r="B46">
            <v>94958</v>
          </cell>
          <cell r="C46">
            <v>93756</v>
          </cell>
          <cell r="E46">
            <v>94944</v>
          </cell>
          <cell r="F46">
            <v>93647</v>
          </cell>
        </row>
        <row r="47">
          <cell r="B47">
            <v>41030</v>
          </cell>
          <cell r="C47">
            <v>39992</v>
          </cell>
          <cell r="E47">
            <v>40967</v>
          </cell>
          <cell r="F47">
            <v>39965</v>
          </cell>
        </row>
        <row r="48">
          <cell r="B48">
            <v>52790</v>
          </cell>
          <cell r="C48">
            <v>51981</v>
          </cell>
          <cell r="E48">
            <v>52675</v>
          </cell>
          <cell r="F48">
            <v>51874</v>
          </cell>
        </row>
        <row r="49">
          <cell r="B49">
            <v>53262</v>
          </cell>
          <cell r="C49">
            <v>52419</v>
          </cell>
          <cell r="E49">
            <v>53223</v>
          </cell>
          <cell r="F49">
            <v>52357</v>
          </cell>
        </row>
        <row r="50">
          <cell r="B50">
            <v>17546</v>
          </cell>
          <cell r="C50">
            <v>18318</v>
          </cell>
          <cell r="E50">
            <v>17558</v>
          </cell>
          <cell r="F50">
            <v>18303</v>
          </cell>
        </row>
        <row r="51">
          <cell r="B51">
            <v>34095</v>
          </cell>
          <cell r="C51">
            <v>32876</v>
          </cell>
          <cell r="E51">
            <v>34128</v>
          </cell>
          <cell r="F51">
            <v>32855</v>
          </cell>
        </row>
        <row r="52">
          <cell r="B52">
            <v>12607</v>
          </cell>
          <cell r="C52">
            <v>14613</v>
          </cell>
          <cell r="E52">
            <v>12620</v>
          </cell>
          <cell r="F52">
            <v>14616</v>
          </cell>
        </row>
        <row r="53">
          <cell r="B53">
            <v>19774</v>
          </cell>
          <cell r="C53">
            <v>19224</v>
          </cell>
          <cell r="E53">
            <v>19740</v>
          </cell>
          <cell r="F53">
            <v>19214</v>
          </cell>
        </row>
        <row r="54">
          <cell r="B54">
            <v>13385</v>
          </cell>
          <cell r="C54">
            <v>14224</v>
          </cell>
          <cell r="E54">
            <v>13395</v>
          </cell>
          <cell r="F54">
            <v>14208</v>
          </cell>
        </row>
        <row r="55">
          <cell r="B55">
            <v>11854</v>
          </cell>
          <cell r="C55">
            <v>12801</v>
          </cell>
          <cell r="E55">
            <v>11862</v>
          </cell>
          <cell r="F55">
            <v>12798</v>
          </cell>
        </row>
        <row r="56">
          <cell r="B56">
            <v>25239</v>
          </cell>
          <cell r="C56">
            <v>27025</v>
          </cell>
          <cell r="E56">
            <v>25257</v>
          </cell>
          <cell r="F56">
            <v>27006</v>
          </cell>
        </row>
        <row r="57">
          <cell r="B57">
            <v>3960</v>
          </cell>
          <cell r="C57">
            <v>3994</v>
          </cell>
          <cell r="E57">
            <v>3982</v>
          </cell>
          <cell r="F57">
            <v>3995</v>
          </cell>
        </row>
        <row r="58">
          <cell r="B58">
            <v>6893</v>
          </cell>
          <cell r="C58">
            <v>6967</v>
          </cell>
          <cell r="E58">
            <v>6898</v>
          </cell>
          <cell r="F58">
            <v>6955</v>
          </cell>
        </row>
        <row r="59">
          <cell r="B59">
            <v>4779</v>
          </cell>
          <cell r="C59">
            <v>4972</v>
          </cell>
          <cell r="E59">
            <v>4787</v>
          </cell>
          <cell r="F59">
            <v>4967</v>
          </cell>
        </row>
        <row r="60">
          <cell r="B60">
            <v>4657</v>
          </cell>
          <cell r="C60">
            <v>4931</v>
          </cell>
          <cell r="E60">
            <v>4689</v>
          </cell>
          <cell r="F60">
            <v>4942</v>
          </cell>
        </row>
        <row r="61">
          <cell r="B61">
            <v>6575</v>
          </cell>
          <cell r="C61">
            <v>6812</v>
          </cell>
          <cell r="E61">
            <v>6569</v>
          </cell>
          <cell r="F61">
            <v>6802</v>
          </cell>
        </row>
        <row r="62">
          <cell r="B62">
            <v>26864</v>
          </cell>
          <cell r="C62">
            <v>27676</v>
          </cell>
          <cell r="E62">
            <v>26925</v>
          </cell>
          <cell r="F62">
            <v>27661</v>
          </cell>
        </row>
        <row r="63">
          <cell r="B63">
            <v>5101</v>
          </cell>
          <cell r="C63">
            <v>5550</v>
          </cell>
          <cell r="E63">
            <v>5157</v>
          </cell>
          <cell r="F63">
            <v>5615</v>
          </cell>
        </row>
        <row r="64">
          <cell r="B64">
            <v>3166</v>
          </cell>
          <cell r="C64">
            <v>3645</v>
          </cell>
          <cell r="E64">
            <v>3188</v>
          </cell>
          <cell r="F64">
            <v>3655</v>
          </cell>
        </row>
        <row r="65">
          <cell r="B65">
            <v>10263</v>
          </cell>
          <cell r="C65">
            <v>12075</v>
          </cell>
          <cell r="E65">
            <v>10304</v>
          </cell>
          <cell r="F65">
            <v>12103</v>
          </cell>
        </row>
        <row r="66">
          <cell r="B66">
            <v>18530</v>
          </cell>
          <cell r="C66">
            <v>21270</v>
          </cell>
          <cell r="E66">
            <v>18649</v>
          </cell>
          <cell r="F66">
            <v>21373</v>
          </cell>
        </row>
        <row r="67">
          <cell r="B67">
            <v>16965</v>
          </cell>
          <cell r="C67">
            <v>15577</v>
          </cell>
          <cell r="E67">
            <v>16967</v>
          </cell>
          <cell r="F67">
            <v>15588</v>
          </cell>
        </row>
        <row r="68">
          <cell r="B68">
            <v>1325</v>
          </cell>
          <cell r="C68">
            <v>1269</v>
          </cell>
          <cell r="E68">
            <v>1332</v>
          </cell>
          <cell r="F68">
            <v>1266</v>
          </cell>
        </row>
        <row r="69">
          <cell r="B69">
            <v>18290</v>
          </cell>
          <cell r="C69">
            <v>16846</v>
          </cell>
          <cell r="E69">
            <v>18299</v>
          </cell>
          <cell r="F69">
            <v>16854</v>
          </cell>
        </row>
        <row r="81">
          <cell r="B81">
            <v>42699</v>
          </cell>
          <cell r="C81">
            <v>41353</v>
          </cell>
          <cell r="E81">
            <v>42658</v>
          </cell>
          <cell r="F81">
            <v>41288</v>
          </cell>
        </row>
        <row r="82">
          <cell r="B82">
            <v>109839</v>
          </cell>
          <cell r="C82">
            <v>106657</v>
          </cell>
          <cell r="E82">
            <v>109736</v>
          </cell>
          <cell r="F82">
            <v>106564</v>
          </cell>
        </row>
        <row r="83">
          <cell r="B83">
            <v>72300</v>
          </cell>
          <cell r="C83">
            <v>73678</v>
          </cell>
          <cell r="E83">
            <v>72285</v>
          </cell>
          <cell r="F83">
            <v>73521</v>
          </cell>
        </row>
        <row r="84">
          <cell r="B84">
            <v>28773</v>
          </cell>
          <cell r="C84">
            <v>28485</v>
          </cell>
          <cell r="E84">
            <v>28795</v>
          </cell>
          <cell r="F84">
            <v>28564</v>
          </cell>
        </row>
        <row r="85">
          <cell r="B85">
            <v>39374</v>
          </cell>
          <cell r="C85">
            <v>39764</v>
          </cell>
          <cell r="E85">
            <v>39399</v>
          </cell>
          <cell r="F85">
            <v>39841</v>
          </cell>
        </row>
        <row r="90">
          <cell r="B90">
            <v>68104</v>
          </cell>
          <cell r="C90">
            <v>67490</v>
          </cell>
          <cell r="E90">
            <v>68091</v>
          </cell>
          <cell r="F90">
            <v>67352</v>
          </cell>
        </row>
        <row r="91">
          <cell r="B91">
            <v>33210</v>
          </cell>
          <cell r="C91">
            <v>29869</v>
          </cell>
          <cell r="E91">
            <v>33057</v>
          </cell>
          <cell r="F91">
            <v>29653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入力表"/>
      <sheetName val="2.在外枠（前回比較） "/>
      <sheetName val="2.在外（前回比較）"/>
      <sheetName val="2-2.在外 (３月比較) "/>
      <sheetName val="2-3.在外 (６月比較）"/>
      <sheetName val="2-4.在外 (９月比較)"/>
      <sheetName val="2-5.在外 (１２月比較)"/>
      <sheetName val="2.在外（前回比較） (提出用)"/>
      <sheetName val="2.在外（前回比較） (起案用)"/>
      <sheetName val="Sheet1"/>
    </sheetNames>
    <sheetDataSet>
      <sheetData sheetId="0">
        <row r="3">
          <cell r="B3">
            <v>42340</v>
          </cell>
          <cell r="E3">
            <v>42249</v>
          </cell>
        </row>
        <row r="5">
          <cell r="B5">
            <v>198</v>
          </cell>
          <cell r="C5">
            <v>169</v>
          </cell>
          <cell r="E5">
            <v>204</v>
          </cell>
          <cell r="F5">
            <v>168</v>
          </cell>
        </row>
        <row r="6">
          <cell r="B6">
            <v>176</v>
          </cell>
          <cell r="C6">
            <v>156</v>
          </cell>
          <cell r="E6">
            <v>172</v>
          </cell>
          <cell r="F6">
            <v>155</v>
          </cell>
        </row>
        <row r="7">
          <cell r="B7">
            <v>101</v>
          </cell>
          <cell r="C7">
            <v>84</v>
          </cell>
          <cell r="E7">
            <v>98</v>
          </cell>
          <cell r="F7">
            <v>82</v>
          </cell>
        </row>
        <row r="8">
          <cell r="B8">
            <v>129</v>
          </cell>
          <cell r="C8">
            <v>159</v>
          </cell>
          <cell r="E8">
            <v>124</v>
          </cell>
          <cell r="F8">
            <v>160</v>
          </cell>
        </row>
        <row r="9">
          <cell r="B9">
            <v>111</v>
          </cell>
          <cell r="C9">
            <v>104</v>
          </cell>
          <cell r="E9">
            <v>108</v>
          </cell>
          <cell r="F9">
            <v>104</v>
          </cell>
        </row>
        <row r="10">
          <cell r="B10">
            <v>129</v>
          </cell>
          <cell r="C10">
            <v>141</v>
          </cell>
          <cell r="E10">
            <v>126</v>
          </cell>
          <cell r="F10">
            <v>143</v>
          </cell>
        </row>
        <row r="11">
          <cell r="B11">
            <v>119</v>
          </cell>
          <cell r="C11">
            <v>122</v>
          </cell>
          <cell r="E11">
            <v>123</v>
          </cell>
          <cell r="F11">
            <v>121</v>
          </cell>
        </row>
        <row r="12">
          <cell r="B12">
            <v>101</v>
          </cell>
          <cell r="C12">
            <v>137</v>
          </cell>
          <cell r="E12">
            <v>109</v>
          </cell>
          <cell r="F12">
            <v>137</v>
          </cell>
        </row>
        <row r="13">
          <cell r="B13">
            <v>86</v>
          </cell>
          <cell r="C13">
            <v>115</v>
          </cell>
          <cell r="E13">
            <v>87</v>
          </cell>
          <cell r="F13">
            <v>113</v>
          </cell>
        </row>
        <row r="14">
          <cell r="B14">
            <v>169</v>
          </cell>
          <cell r="C14">
            <v>183</v>
          </cell>
          <cell r="E14">
            <v>176</v>
          </cell>
          <cell r="F14">
            <v>183</v>
          </cell>
        </row>
        <row r="15">
          <cell r="B15">
            <v>337</v>
          </cell>
          <cell r="C15">
            <v>274</v>
          </cell>
          <cell r="E15">
            <v>346</v>
          </cell>
          <cell r="F15">
            <v>274</v>
          </cell>
        </row>
        <row r="16">
          <cell r="B16">
            <v>103</v>
          </cell>
          <cell r="C16">
            <v>121</v>
          </cell>
          <cell r="E16">
            <v>105</v>
          </cell>
          <cell r="F16">
            <v>122</v>
          </cell>
        </row>
        <row r="17">
          <cell r="B17">
            <v>359</v>
          </cell>
          <cell r="C17">
            <v>314</v>
          </cell>
          <cell r="E17">
            <v>368</v>
          </cell>
          <cell r="F17">
            <v>314</v>
          </cell>
        </row>
        <row r="18">
          <cell r="B18">
            <v>163</v>
          </cell>
          <cell r="C18">
            <v>117</v>
          </cell>
          <cell r="E18">
            <v>161</v>
          </cell>
          <cell r="F18">
            <v>116</v>
          </cell>
        </row>
        <row r="19">
          <cell r="B19">
            <v>213</v>
          </cell>
          <cell r="C19">
            <v>182</v>
          </cell>
          <cell r="E19">
            <v>211</v>
          </cell>
          <cell r="F19">
            <v>179</v>
          </cell>
        </row>
        <row r="20">
          <cell r="B20">
            <v>100</v>
          </cell>
          <cell r="C20">
            <v>94</v>
          </cell>
          <cell r="E20">
            <v>104</v>
          </cell>
          <cell r="F20">
            <v>95</v>
          </cell>
        </row>
        <row r="21">
          <cell r="B21">
            <v>76</v>
          </cell>
          <cell r="C21">
            <v>67</v>
          </cell>
          <cell r="E21">
            <v>83</v>
          </cell>
          <cell r="F21">
            <v>67</v>
          </cell>
        </row>
        <row r="22">
          <cell r="B22">
            <v>46</v>
          </cell>
          <cell r="C22">
            <v>59</v>
          </cell>
          <cell r="E22">
            <v>46</v>
          </cell>
          <cell r="F22">
            <v>58</v>
          </cell>
        </row>
        <row r="23">
          <cell r="B23">
            <v>2716</v>
          </cell>
          <cell r="C23">
            <v>2598</v>
          </cell>
          <cell r="E23">
            <v>2751</v>
          </cell>
          <cell r="F23">
            <v>2591</v>
          </cell>
        </row>
        <row r="24">
          <cell r="B24">
            <v>92</v>
          </cell>
          <cell r="C24">
            <v>88</v>
          </cell>
          <cell r="E24">
            <v>89</v>
          </cell>
          <cell r="F24">
            <v>90</v>
          </cell>
        </row>
        <row r="25">
          <cell r="B25">
            <v>98</v>
          </cell>
          <cell r="C25">
            <v>80</v>
          </cell>
          <cell r="E25">
            <v>105</v>
          </cell>
          <cell r="F25">
            <v>81</v>
          </cell>
        </row>
        <row r="26">
          <cell r="B26">
            <v>225</v>
          </cell>
          <cell r="C26">
            <v>199</v>
          </cell>
          <cell r="E26">
            <v>235</v>
          </cell>
          <cell r="F26">
            <v>201</v>
          </cell>
        </row>
        <row r="27">
          <cell r="B27">
            <v>170</v>
          </cell>
          <cell r="C27">
            <v>130</v>
          </cell>
          <cell r="E27">
            <v>174</v>
          </cell>
          <cell r="F27">
            <v>135</v>
          </cell>
        </row>
        <row r="28">
          <cell r="B28">
            <v>259</v>
          </cell>
          <cell r="C28">
            <v>183</v>
          </cell>
          <cell r="E28">
            <v>270</v>
          </cell>
          <cell r="F28">
            <v>185</v>
          </cell>
        </row>
        <row r="29">
          <cell r="B29">
            <v>153</v>
          </cell>
          <cell r="C29">
            <v>141</v>
          </cell>
          <cell r="E29">
            <v>155</v>
          </cell>
          <cell r="F29">
            <v>138</v>
          </cell>
        </row>
        <row r="30">
          <cell r="B30">
            <v>163</v>
          </cell>
          <cell r="C30">
            <v>175</v>
          </cell>
          <cell r="E30">
            <v>170</v>
          </cell>
          <cell r="F30">
            <v>174</v>
          </cell>
        </row>
        <row r="31">
          <cell r="B31">
            <v>1160</v>
          </cell>
          <cell r="C31">
            <v>996</v>
          </cell>
          <cell r="E31">
            <v>1198</v>
          </cell>
          <cell r="F31">
            <v>1004</v>
          </cell>
        </row>
        <row r="32">
          <cell r="B32">
            <v>55</v>
          </cell>
          <cell r="C32">
            <v>66</v>
          </cell>
          <cell r="E32">
            <v>55</v>
          </cell>
          <cell r="F32">
            <v>62</v>
          </cell>
        </row>
        <row r="33">
          <cell r="B33">
            <v>81</v>
          </cell>
          <cell r="C33">
            <v>92</v>
          </cell>
          <cell r="E33">
            <v>81</v>
          </cell>
          <cell r="F33">
            <v>89</v>
          </cell>
        </row>
        <row r="34">
          <cell r="B34">
            <v>215</v>
          </cell>
          <cell r="C34">
            <v>199</v>
          </cell>
          <cell r="E34">
            <v>218</v>
          </cell>
          <cell r="F34">
            <v>198</v>
          </cell>
        </row>
        <row r="35">
          <cell r="B35">
            <v>351</v>
          </cell>
          <cell r="C35">
            <v>357</v>
          </cell>
          <cell r="E35">
            <v>354</v>
          </cell>
          <cell r="F35">
            <v>349</v>
          </cell>
        </row>
        <row r="36">
          <cell r="B36">
            <v>126</v>
          </cell>
          <cell r="C36">
            <v>261</v>
          </cell>
          <cell r="E36">
            <v>125</v>
          </cell>
          <cell r="F36">
            <v>270</v>
          </cell>
        </row>
        <row r="37">
          <cell r="B37">
            <v>105</v>
          </cell>
          <cell r="C37">
            <v>104</v>
          </cell>
          <cell r="E37">
            <v>104</v>
          </cell>
          <cell r="F37">
            <v>105</v>
          </cell>
        </row>
        <row r="38">
          <cell r="B38">
            <v>158</v>
          </cell>
          <cell r="C38">
            <v>204</v>
          </cell>
          <cell r="E38">
            <v>164</v>
          </cell>
          <cell r="F38">
            <v>213</v>
          </cell>
        </row>
        <row r="39">
          <cell r="B39">
            <v>258</v>
          </cell>
          <cell r="C39">
            <v>277</v>
          </cell>
          <cell r="E39">
            <v>258</v>
          </cell>
          <cell r="F39">
            <v>276</v>
          </cell>
        </row>
        <row r="40">
          <cell r="B40">
            <v>61</v>
          </cell>
          <cell r="C40">
            <v>70</v>
          </cell>
          <cell r="E40">
            <v>60</v>
          </cell>
          <cell r="F40">
            <v>67</v>
          </cell>
        </row>
        <row r="41">
          <cell r="B41">
            <v>115</v>
          </cell>
          <cell r="C41">
            <v>133</v>
          </cell>
          <cell r="E41">
            <v>115</v>
          </cell>
          <cell r="F41">
            <v>133</v>
          </cell>
        </row>
        <row r="42">
          <cell r="B42">
            <v>52</v>
          </cell>
          <cell r="C42">
            <v>79</v>
          </cell>
          <cell r="E42">
            <v>56</v>
          </cell>
          <cell r="F42">
            <v>82</v>
          </cell>
        </row>
        <row r="43">
          <cell r="B43">
            <v>12</v>
          </cell>
          <cell r="C43">
            <v>30</v>
          </cell>
          <cell r="E43">
            <v>12</v>
          </cell>
          <cell r="F43">
            <v>29</v>
          </cell>
        </row>
        <row r="44">
          <cell r="B44">
            <v>59</v>
          </cell>
          <cell r="C44">
            <v>46</v>
          </cell>
          <cell r="E44">
            <v>57</v>
          </cell>
          <cell r="F44">
            <v>46</v>
          </cell>
        </row>
        <row r="45">
          <cell r="B45">
            <v>87</v>
          </cell>
          <cell r="C45">
            <v>82</v>
          </cell>
          <cell r="E45">
            <v>85</v>
          </cell>
          <cell r="F45">
            <v>79</v>
          </cell>
        </row>
        <row r="46">
          <cell r="B46">
            <v>96</v>
          </cell>
          <cell r="C46">
            <v>112</v>
          </cell>
          <cell r="E46">
            <v>100</v>
          </cell>
          <cell r="F46">
            <v>115</v>
          </cell>
        </row>
        <row r="47">
          <cell r="B47">
            <v>28</v>
          </cell>
          <cell r="C47">
            <v>32</v>
          </cell>
          <cell r="E47">
            <v>28</v>
          </cell>
          <cell r="F47">
            <v>33</v>
          </cell>
        </row>
        <row r="48">
          <cell r="B48">
            <v>66</v>
          </cell>
          <cell r="C48">
            <v>65</v>
          </cell>
          <cell r="E48">
            <v>68</v>
          </cell>
          <cell r="F48">
            <v>67</v>
          </cell>
        </row>
        <row r="49">
          <cell r="B49">
            <v>55</v>
          </cell>
          <cell r="C49">
            <v>67</v>
          </cell>
          <cell r="E49">
            <v>56</v>
          </cell>
          <cell r="F49">
            <v>67</v>
          </cell>
        </row>
        <row r="50">
          <cell r="B50">
            <v>12</v>
          </cell>
          <cell r="C50">
            <v>13</v>
          </cell>
          <cell r="E50">
            <v>12</v>
          </cell>
          <cell r="F50">
            <v>13</v>
          </cell>
        </row>
        <row r="51">
          <cell r="B51">
            <v>32</v>
          </cell>
          <cell r="C51">
            <v>51</v>
          </cell>
          <cell r="E51">
            <v>35</v>
          </cell>
          <cell r="F51">
            <v>55</v>
          </cell>
        </row>
        <row r="52">
          <cell r="B52">
            <v>25</v>
          </cell>
          <cell r="C52">
            <v>41</v>
          </cell>
          <cell r="E52">
            <v>25</v>
          </cell>
          <cell r="F52">
            <v>43</v>
          </cell>
        </row>
        <row r="53">
          <cell r="B53">
            <v>10</v>
          </cell>
          <cell r="C53">
            <v>19</v>
          </cell>
          <cell r="E53">
            <v>10</v>
          </cell>
          <cell r="F53">
            <v>20</v>
          </cell>
        </row>
        <row r="54">
          <cell r="B54">
            <v>33</v>
          </cell>
          <cell r="C54">
            <v>41</v>
          </cell>
          <cell r="E54">
            <v>31</v>
          </cell>
          <cell r="F54">
            <v>42</v>
          </cell>
        </row>
        <row r="55">
          <cell r="B55">
            <v>11</v>
          </cell>
          <cell r="C55">
            <v>16</v>
          </cell>
          <cell r="E55">
            <v>11</v>
          </cell>
          <cell r="F55">
            <v>15</v>
          </cell>
        </row>
        <row r="56">
          <cell r="B56">
            <v>44</v>
          </cell>
          <cell r="C56">
            <v>57</v>
          </cell>
          <cell r="E56">
            <v>42</v>
          </cell>
          <cell r="F56">
            <v>57</v>
          </cell>
        </row>
        <row r="57">
          <cell r="B57">
            <v>6</v>
          </cell>
          <cell r="C57">
            <v>4</v>
          </cell>
          <cell r="E57">
            <v>6</v>
          </cell>
          <cell r="F57">
            <v>4</v>
          </cell>
        </row>
        <row r="58">
          <cell r="B58">
            <v>2</v>
          </cell>
          <cell r="C58">
            <v>3</v>
          </cell>
          <cell r="E58">
            <v>2</v>
          </cell>
          <cell r="F58">
            <v>3</v>
          </cell>
        </row>
        <row r="59">
          <cell r="B59">
            <v>9</v>
          </cell>
          <cell r="C59">
            <v>6</v>
          </cell>
          <cell r="E59">
            <v>9</v>
          </cell>
          <cell r="F59">
            <v>6</v>
          </cell>
        </row>
        <row r="60">
          <cell r="B60">
            <v>1</v>
          </cell>
          <cell r="C60">
            <v>4</v>
          </cell>
          <cell r="E60">
            <v>1</v>
          </cell>
          <cell r="F60">
            <v>4</v>
          </cell>
        </row>
        <row r="61">
          <cell r="B61">
            <v>7</v>
          </cell>
          <cell r="C61">
            <v>10</v>
          </cell>
          <cell r="E61">
            <v>8</v>
          </cell>
          <cell r="F61">
            <v>9</v>
          </cell>
        </row>
        <row r="62">
          <cell r="B62">
            <v>25</v>
          </cell>
          <cell r="C62">
            <v>27</v>
          </cell>
          <cell r="E62">
            <v>26</v>
          </cell>
          <cell r="F62">
            <v>26</v>
          </cell>
        </row>
        <row r="63">
          <cell r="B63">
            <v>12</v>
          </cell>
          <cell r="C63">
            <v>9</v>
          </cell>
          <cell r="E63">
            <v>12</v>
          </cell>
          <cell r="F63">
            <v>9</v>
          </cell>
        </row>
        <row r="64">
          <cell r="B64">
            <v>2</v>
          </cell>
          <cell r="C64">
            <v>5</v>
          </cell>
          <cell r="E64">
            <v>2</v>
          </cell>
          <cell r="F64">
            <v>5</v>
          </cell>
        </row>
        <row r="65">
          <cell r="B65">
            <v>11</v>
          </cell>
          <cell r="C65">
            <v>14</v>
          </cell>
          <cell r="E65">
            <v>11</v>
          </cell>
          <cell r="F65">
            <v>14</v>
          </cell>
        </row>
        <row r="66">
          <cell r="B66">
            <v>25</v>
          </cell>
          <cell r="C66">
            <v>28</v>
          </cell>
          <cell r="E66">
            <v>25</v>
          </cell>
          <cell r="F66">
            <v>28</v>
          </cell>
        </row>
        <row r="67">
          <cell r="B67">
            <v>11</v>
          </cell>
          <cell r="C67">
            <v>26</v>
          </cell>
          <cell r="E67">
            <v>11</v>
          </cell>
          <cell r="F67">
            <v>26</v>
          </cell>
        </row>
        <row r="68">
          <cell r="B68">
            <v>0</v>
          </cell>
          <cell r="C68">
            <v>2</v>
          </cell>
          <cell r="E68">
            <v>0</v>
          </cell>
          <cell r="F68">
            <v>2</v>
          </cell>
        </row>
        <row r="69">
          <cell r="B69">
            <v>11</v>
          </cell>
          <cell r="C69">
            <v>28</v>
          </cell>
          <cell r="E69">
            <v>11</v>
          </cell>
          <cell r="F69">
            <v>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P54"/>
  <sheetViews>
    <sheetView tabSelected="1" zoomScaleNormal="100" zoomScaleSheetLayoutView="100" workbookViewId="0">
      <selection activeCell="L1" sqref="L1"/>
    </sheetView>
  </sheetViews>
  <sheetFormatPr defaultRowHeight="13.5"/>
  <cols>
    <col min="1" max="1" width="2.125" customWidth="1"/>
    <col min="2" max="2" width="10.375" customWidth="1"/>
    <col min="3" max="3" width="7.75" customWidth="1"/>
    <col min="4" max="4" width="11.125" customWidth="1"/>
    <col min="5" max="5" width="14.875" customWidth="1"/>
    <col min="6" max="6" width="3" customWidth="1"/>
    <col min="7" max="7" width="3.125" customWidth="1"/>
    <col min="8" max="8" width="11.625" customWidth="1"/>
    <col min="9" max="9" width="10" customWidth="1"/>
    <col min="10" max="10" width="6.625" customWidth="1"/>
    <col min="11" max="11" width="2.125" customWidth="1"/>
    <col min="12" max="12" width="12.625" customWidth="1"/>
    <col min="13" max="13" width="6.75" customWidth="1"/>
    <col min="14" max="15" width="14.625" customWidth="1"/>
    <col min="16" max="16" width="14.875" customWidth="1"/>
    <col min="243" max="243" width="2.125" customWidth="1"/>
    <col min="244" max="244" width="10.375" customWidth="1"/>
    <col min="245" max="245" width="7.75" customWidth="1"/>
    <col min="246" max="246" width="11.125" customWidth="1"/>
    <col min="247" max="247" width="14.875" customWidth="1"/>
    <col min="248" max="248" width="3" customWidth="1"/>
    <col min="249" max="249" width="3.125" customWidth="1"/>
    <col min="250" max="250" width="11.625" customWidth="1"/>
    <col min="251" max="251" width="10" customWidth="1"/>
    <col min="252" max="252" width="6.625" customWidth="1"/>
    <col min="253" max="253" width="2.125" customWidth="1"/>
    <col min="254" max="254" width="12.625" customWidth="1"/>
    <col min="255" max="255" width="6.75" customWidth="1"/>
    <col min="256" max="257" width="14.625" customWidth="1"/>
    <col min="258" max="258" width="14.875" customWidth="1"/>
    <col min="259" max="259" width="15.125" customWidth="1"/>
    <col min="260" max="260" width="11.875" customWidth="1"/>
    <col min="261" max="261" width="11" customWidth="1"/>
    <col min="262" max="265" width="10.75" customWidth="1"/>
    <col min="266" max="266" width="15.5" customWidth="1"/>
    <col min="268" max="268" width="5.875" customWidth="1"/>
    <col min="269" max="269" width="6.875" customWidth="1"/>
    <col min="270" max="270" width="13.375" customWidth="1"/>
    <col min="271" max="271" width="15.875" customWidth="1"/>
    <col min="499" max="499" width="2.125" customWidth="1"/>
    <col min="500" max="500" width="10.375" customWidth="1"/>
    <col min="501" max="501" width="7.75" customWidth="1"/>
    <col min="502" max="502" width="11.125" customWidth="1"/>
    <col min="503" max="503" width="14.875" customWidth="1"/>
    <col min="504" max="504" width="3" customWidth="1"/>
    <col min="505" max="505" width="3.125" customWidth="1"/>
    <col min="506" max="506" width="11.625" customWidth="1"/>
    <col min="507" max="507" width="10" customWidth="1"/>
    <col min="508" max="508" width="6.625" customWidth="1"/>
    <col min="509" max="509" width="2.125" customWidth="1"/>
    <col min="510" max="510" width="12.625" customWidth="1"/>
    <col min="511" max="511" width="6.75" customWidth="1"/>
    <col min="512" max="513" width="14.625" customWidth="1"/>
    <col min="514" max="514" width="14.875" customWidth="1"/>
    <col min="515" max="515" width="15.125" customWidth="1"/>
    <col min="516" max="516" width="11.875" customWidth="1"/>
    <col min="517" max="517" width="11" customWidth="1"/>
    <col min="518" max="521" width="10.75" customWidth="1"/>
    <col min="522" max="522" width="15.5" customWidth="1"/>
    <col min="524" max="524" width="5.875" customWidth="1"/>
    <col min="525" max="525" width="6.875" customWidth="1"/>
    <col min="526" max="526" width="13.375" customWidth="1"/>
    <col min="527" max="527" width="15.875" customWidth="1"/>
    <col min="755" max="755" width="2.125" customWidth="1"/>
    <col min="756" max="756" width="10.375" customWidth="1"/>
    <col min="757" max="757" width="7.75" customWidth="1"/>
    <col min="758" max="758" width="11.125" customWidth="1"/>
    <col min="759" max="759" width="14.875" customWidth="1"/>
    <col min="760" max="760" width="3" customWidth="1"/>
    <col min="761" max="761" width="3.125" customWidth="1"/>
    <col min="762" max="762" width="11.625" customWidth="1"/>
    <col min="763" max="763" width="10" customWidth="1"/>
    <col min="764" max="764" width="6.625" customWidth="1"/>
    <col min="765" max="765" width="2.125" customWidth="1"/>
    <col min="766" max="766" width="12.625" customWidth="1"/>
    <col min="767" max="767" width="6.75" customWidth="1"/>
    <col min="768" max="769" width="14.625" customWidth="1"/>
    <col min="770" max="770" width="14.875" customWidth="1"/>
    <col min="771" max="771" width="15.125" customWidth="1"/>
    <col min="772" max="772" width="11.875" customWidth="1"/>
    <col min="773" max="773" width="11" customWidth="1"/>
    <col min="774" max="777" width="10.75" customWidth="1"/>
    <col min="778" max="778" width="15.5" customWidth="1"/>
    <col min="780" max="780" width="5.875" customWidth="1"/>
    <col min="781" max="781" width="6.875" customWidth="1"/>
    <col min="782" max="782" width="13.375" customWidth="1"/>
    <col min="783" max="783" width="15.875" customWidth="1"/>
    <col min="1011" max="1011" width="2.125" customWidth="1"/>
    <col min="1012" max="1012" width="10.375" customWidth="1"/>
    <col min="1013" max="1013" width="7.75" customWidth="1"/>
    <col min="1014" max="1014" width="11.125" customWidth="1"/>
    <col min="1015" max="1015" width="14.875" customWidth="1"/>
    <col min="1016" max="1016" width="3" customWidth="1"/>
    <col min="1017" max="1017" width="3.125" customWidth="1"/>
    <col min="1018" max="1018" width="11.625" customWidth="1"/>
    <col min="1019" max="1019" width="10" customWidth="1"/>
    <col min="1020" max="1020" width="6.625" customWidth="1"/>
    <col min="1021" max="1021" width="2.125" customWidth="1"/>
    <col min="1022" max="1022" width="12.625" customWidth="1"/>
    <col min="1023" max="1023" width="6.75" customWidth="1"/>
    <col min="1024" max="1025" width="14.625" customWidth="1"/>
    <col min="1026" max="1026" width="14.875" customWidth="1"/>
    <col min="1027" max="1027" width="15.125" customWidth="1"/>
    <col min="1028" max="1028" width="11.875" customWidth="1"/>
    <col min="1029" max="1029" width="11" customWidth="1"/>
    <col min="1030" max="1033" width="10.75" customWidth="1"/>
    <col min="1034" max="1034" width="15.5" customWidth="1"/>
    <col min="1036" max="1036" width="5.875" customWidth="1"/>
    <col min="1037" max="1037" width="6.875" customWidth="1"/>
    <col min="1038" max="1038" width="13.375" customWidth="1"/>
    <col min="1039" max="1039" width="15.875" customWidth="1"/>
    <col min="1267" max="1267" width="2.125" customWidth="1"/>
    <col min="1268" max="1268" width="10.375" customWidth="1"/>
    <col min="1269" max="1269" width="7.75" customWidth="1"/>
    <col min="1270" max="1270" width="11.125" customWidth="1"/>
    <col min="1271" max="1271" width="14.875" customWidth="1"/>
    <col min="1272" max="1272" width="3" customWidth="1"/>
    <col min="1273" max="1273" width="3.125" customWidth="1"/>
    <col min="1274" max="1274" width="11.625" customWidth="1"/>
    <col min="1275" max="1275" width="10" customWidth="1"/>
    <col min="1276" max="1276" width="6.625" customWidth="1"/>
    <col min="1277" max="1277" width="2.125" customWidth="1"/>
    <col min="1278" max="1278" width="12.625" customWidth="1"/>
    <col min="1279" max="1279" width="6.75" customWidth="1"/>
    <col min="1280" max="1281" width="14.625" customWidth="1"/>
    <col min="1282" max="1282" width="14.875" customWidth="1"/>
    <col min="1283" max="1283" width="15.125" customWidth="1"/>
    <col min="1284" max="1284" width="11.875" customWidth="1"/>
    <col min="1285" max="1285" width="11" customWidth="1"/>
    <col min="1286" max="1289" width="10.75" customWidth="1"/>
    <col min="1290" max="1290" width="15.5" customWidth="1"/>
    <col min="1292" max="1292" width="5.875" customWidth="1"/>
    <col min="1293" max="1293" width="6.875" customWidth="1"/>
    <col min="1294" max="1294" width="13.375" customWidth="1"/>
    <col min="1295" max="1295" width="15.875" customWidth="1"/>
    <col min="1523" max="1523" width="2.125" customWidth="1"/>
    <col min="1524" max="1524" width="10.375" customWidth="1"/>
    <col min="1525" max="1525" width="7.75" customWidth="1"/>
    <col min="1526" max="1526" width="11.125" customWidth="1"/>
    <col min="1527" max="1527" width="14.875" customWidth="1"/>
    <col min="1528" max="1528" width="3" customWidth="1"/>
    <col min="1529" max="1529" width="3.125" customWidth="1"/>
    <col min="1530" max="1530" width="11.625" customWidth="1"/>
    <col min="1531" max="1531" width="10" customWidth="1"/>
    <col min="1532" max="1532" width="6.625" customWidth="1"/>
    <col min="1533" max="1533" width="2.125" customWidth="1"/>
    <col min="1534" max="1534" width="12.625" customWidth="1"/>
    <col min="1535" max="1535" width="6.75" customWidth="1"/>
    <col min="1536" max="1537" width="14.625" customWidth="1"/>
    <col min="1538" max="1538" width="14.875" customWidth="1"/>
    <col min="1539" max="1539" width="15.125" customWidth="1"/>
    <col min="1540" max="1540" width="11.875" customWidth="1"/>
    <col min="1541" max="1541" width="11" customWidth="1"/>
    <col min="1542" max="1545" width="10.75" customWidth="1"/>
    <col min="1546" max="1546" width="15.5" customWidth="1"/>
    <col min="1548" max="1548" width="5.875" customWidth="1"/>
    <col min="1549" max="1549" width="6.875" customWidth="1"/>
    <col min="1550" max="1550" width="13.375" customWidth="1"/>
    <col min="1551" max="1551" width="15.875" customWidth="1"/>
    <col min="1779" max="1779" width="2.125" customWidth="1"/>
    <col min="1780" max="1780" width="10.375" customWidth="1"/>
    <col min="1781" max="1781" width="7.75" customWidth="1"/>
    <col min="1782" max="1782" width="11.125" customWidth="1"/>
    <col min="1783" max="1783" width="14.875" customWidth="1"/>
    <col min="1784" max="1784" width="3" customWidth="1"/>
    <col min="1785" max="1785" width="3.125" customWidth="1"/>
    <col min="1786" max="1786" width="11.625" customWidth="1"/>
    <col min="1787" max="1787" width="10" customWidth="1"/>
    <col min="1788" max="1788" width="6.625" customWidth="1"/>
    <col min="1789" max="1789" width="2.125" customWidth="1"/>
    <col min="1790" max="1790" width="12.625" customWidth="1"/>
    <col min="1791" max="1791" width="6.75" customWidth="1"/>
    <col min="1792" max="1793" width="14.625" customWidth="1"/>
    <col min="1794" max="1794" width="14.875" customWidth="1"/>
    <col min="1795" max="1795" width="15.125" customWidth="1"/>
    <col min="1796" max="1796" width="11.875" customWidth="1"/>
    <col min="1797" max="1797" width="11" customWidth="1"/>
    <col min="1798" max="1801" width="10.75" customWidth="1"/>
    <col min="1802" max="1802" width="15.5" customWidth="1"/>
    <col min="1804" max="1804" width="5.875" customWidth="1"/>
    <col min="1805" max="1805" width="6.875" customWidth="1"/>
    <col min="1806" max="1806" width="13.375" customWidth="1"/>
    <col min="1807" max="1807" width="15.875" customWidth="1"/>
    <col min="2035" max="2035" width="2.125" customWidth="1"/>
    <col min="2036" max="2036" width="10.375" customWidth="1"/>
    <col min="2037" max="2037" width="7.75" customWidth="1"/>
    <col min="2038" max="2038" width="11.125" customWidth="1"/>
    <col min="2039" max="2039" width="14.875" customWidth="1"/>
    <col min="2040" max="2040" width="3" customWidth="1"/>
    <col min="2041" max="2041" width="3.125" customWidth="1"/>
    <col min="2042" max="2042" width="11.625" customWidth="1"/>
    <col min="2043" max="2043" width="10" customWidth="1"/>
    <col min="2044" max="2044" width="6.625" customWidth="1"/>
    <col min="2045" max="2045" width="2.125" customWidth="1"/>
    <col min="2046" max="2046" width="12.625" customWidth="1"/>
    <col min="2047" max="2047" width="6.75" customWidth="1"/>
    <col min="2048" max="2049" width="14.625" customWidth="1"/>
    <col min="2050" max="2050" width="14.875" customWidth="1"/>
    <col min="2051" max="2051" width="15.125" customWidth="1"/>
    <col min="2052" max="2052" width="11.875" customWidth="1"/>
    <col min="2053" max="2053" width="11" customWidth="1"/>
    <col min="2054" max="2057" width="10.75" customWidth="1"/>
    <col min="2058" max="2058" width="15.5" customWidth="1"/>
    <col min="2060" max="2060" width="5.875" customWidth="1"/>
    <col min="2061" max="2061" width="6.875" customWidth="1"/>
    <col min="2062" max="2062" width="13.375" customWidth="1"/>
    <col min="2063" max="2063" width="15.875" customWidth="1"/>
    <col min="2291" max="2291" width="2.125" customWidth="1"/>
    <col min="2292" max="2292" width="10.375" customWidth="1"/>
    <col min="2293" max="2293" width="7.75" customWidth="1"/>
    <col min="2294" max="2294" width="11.125" customWidth="1"/>
    <col min="2295" max="2295" width="14.875" customWidth="1"/>
    <col min="2296" max="2296" width="3" customWidth="1"/>
    <col min="2297" max="2297" width="3.125" customWidth="1"/>
    <col min="2298" max="2298" width="11.625" customWidth="1"/>
    <col min="2299" max="2299" width="10" customWidth="1"/>
    <col min="2300" max="2300" width="6.625" customWidth="1"/>
    <col min="2301" max="2301" width="2.125" customWidth="1"/>
    <col min="2302" max="2302" width="12.625" customWidth="1"/>
    <col min="2303" max="2303" width="6.75" customWidth="1"/>
    <col min="2304" max="2305" width="14.625" customWidth="1"/>
    <col min="2306" max="2306" width="14.875" customWidth="1"/>
    <col min="2307" max="2307" width="15.125" customWidth="1"/>
    <col min="2308" max="2308" width="11.875" customWidth="1"/>
    <col min="2309" max="2309" width="11" customWidth="1"/>
    <col min="2310" max="2313" width="10.75" customWidth="1"/>
    <col min="2314" max="2314" width="15.5" customWidth="1"/>
    <col min="2316" max="2316" width="5.875" customWidth="1"/>
    <col min="2317" max="2317" width="6.875" customWidth="1"/>
    <col min="2318" max="2318" width="13.375" customWidth="1"/>
    <col min="2319" max="2319" width="15.875" customWidth="1"/>
    <col min="2547" max="2547" width="2.125" customWidth="1"/>
    <col min="2548" max="2548" width="10.375" customWidth="1"/>
    <col min="2549" max="2549" width="7.75" customWidth="1"/>
    <col min="2550" max="2550" width="11.125" customWidth="1"/>
    <col min="2551" max="2551" width="14.875" customWidth="1"/>
    <col min="2552" max="2552" width="3" customWidth="1"/>
    <col min="2553" max="2553" width="3.125" customWidth="1"/>
    <col min="2554" max="2554" width="11.625" customWidth="1"/>
    <col min="2555" max="2555" width="10" customWidth="1"/>
    <col min="2556" max="2556" width="6.625" customWidth="1"/>
    <col min="2557" max="2557" width="2.125" customWidth="1"/>
    <col min="2558" max="2558" width="12.625" customWidth="1"/>
    <col min="2559" max="2559" width="6.75" customWidth="1"/>
    <col min="2560" max="2561" width="14.625" customWidth="1"/>
    <col min="2562" max="2562" width="14.875" customWidth="1"/>
    <col min="2563" max="2563" width="15.125" customWidth="1"/>
    <col min="2564" max="2564" width="11.875" customWidth="1"/>
    <col min="2565" max="2565" width="11" customWidth="1"/>
    <col min="2566" max="2569" width="10.75" customWidth="1"/>
    <col min="2570" max="2570" width="15.5" customWidth="1"/>
    <col min="2572" max="2572" width="5.875" customWidth="1"/>
    <col min="2573" max="2573" width="6.875" customWidth="1"/>
    <col min="2574" max="2574" width="13.375" customWidth="1"/>
    <col min="2575" max="2575" width="15.875" customWidth="1"/>
    <col min="2803" max="2803" width="2.125" customWidth="1"/>
    <col min="2804" max="2804" width="10.375" customWidth="1"/>
    <col min="2805" max="2805" width="7.75" customWidth="1"/>
    <col min="2806" max="2806" width="11.125" customWidth="1"/>
    <col min="2807" max="2807" width="14.875" customWidth="1"/>
    <col min="2808" max="2808" width="3" customWidth="1"/>
    <col min="2809" max="2809" width="3.125" customWidth="1"/>
    <col min="2810" max="2810" width="11.625" customWidth="1"/>
    <col min="2811" max="2811" width="10" customWidth="1"/>
    <col min="2812" max="2812" width="6.625" customWidth="1"/>
    <col min="2813" max="2813" width="2.125" customWidth="1"/>
    <col min="2814" max="2814" width="12.625" customWidth="1"/>
    <col min="2815" max="2815" width="6.75" customWidth="1"/>
    <col min="2816" max="2817" width="14.625" customWidth="1"/>
    <col min="2818" max="2818" width="14.875" customWidth="1"/>
    <col min="2819" max="2819" width="15.125" customWidth="1"/>
    <col min="2820" max="2820" width="11.875" customWidth="1"/>
    <col min="2821" max="2821" width="11" customWidth="1"/>
    <col min="2822" max="2825" width="10.75" customWidth="1"/>
    <col min="2826" max="2826" width="15.5" customWidth="1"/>
    <col min="2828" max="2828" width="5.875" customWidth="1"/>
    <col min="2829" max="2829" width="6.875" customWidth="1"/>
    <col min="2830" max="2830" width="13.375" customWidth="1"/>
    <col min="2831" max="2831" width="15.875" customWidth="1"/>
    <col min="3059" max="3059" width="2.125" customWidth="1"/>
    <col min="3060" max="3060" width="10.375" customWidth="1"/>
    <col min="3061" max="3061" width="7.75" customWidth="1"/>
    <col min="3062" max="3062" width="11.125" customWidth="1"/>
    <col min="3063" max="3063" width="14.875" customWidth="1"/>
    <col min="3064" max="3064" width="3" customWidth="1"/>
    <col min="3065" max="3065" width="3.125" customWidth="1"/>
    <col min="3066" max="3066" width="11.625" customWidth="1"/>
    <col min="3067" max="3067" width="10" customWidth="1"/>
    <col min="3068" max="3068" width="6.625" customWidth="1"/>
    <col min="3069" max="3069" width="2.125" customWidth="1"/>
    <col min="3070" max="3070" width="12.625" customWidth="1"/>
    <col min="3071" max="3071" width="6.75" customWidth="1"/>
    <col min="3072" max="3073" width="14.625" customWidth="1"/>
    <col min="3074" max="3074" width="14.875" customWidth="1"/>
    <col min="3075" max="3075" width="15.125" customWidth="1"/>
    <col min="3076" max="3076" width="11.875" customWidth="1"/>
    <col min="3077" max="3077" width="11" customWidth="1"/>
    <col min="3078" max="3081" width="10.75" customWidth="1"/>
    <col min="3082" max="3082" width="15.5" customWidth="1"/>
    <col min="3084" max="3084" width="5.875" customWidth="1"/>
    <col min="3085" max="3085" width="6.875" customWidth="1"/>
    <col min="3086" max="3086" width="13.375" customWidth="1"/>
    <col min="3087" max="3087" width="15.875" customWidth="1"/>
    <col min="3315" max="3315" width="2.125" customWidth="1"/>
    <col min="3316" max="3316" width="10.375" customWidth="1"/>
    <col min="3317" max="3317" width="7.75" customWidth="1"/>
    <col min="3318" max="3318" width="11.125" customWidth="1"/>
    <col min="3319" max="3319" width="14.875" customWidth="1"/>
    <col min="3320" max="3320" width="3" customWidth="1"/>
    <col min="3321" max="3321" width="3.125" customWidth="1"/>
    <col min="3322" max="3322" width="11.625" customWidth="1"/>
    <col min="3323" max="3323" width="10" customWidth="1"/>
    <col min="3324" max="3324" width="6.625" customWidth="1"/>
    <col min="3325" max="3325" width="2.125" customWidth="1"/>
    <col min="3326" max="3326" width="12.625" customWidth="1"/>
    <col min="3327" max="3327" width="6.75" customWidth="1"/>
    <col min="3328" max="3329" width="14.625" customWidth="1"/>
    <col min="3330" max="3330" width="14.875" customWidth="1"/>
    <col min="3331" max="3331" width="15.125" customWidth="1"/>
    <col min="3332" max="3332" width="11.875" customWidth="1"/>
    <col min="3333" max="3333" width="11" customWidth="1"/>
    <col min="3334" max="3337" width="10.75" customWidth="1"/>
    <col min="3338" max="3338" width="15.5" customWidth="1"/>
    <col min="3340" max="3340" width="5.875" customWidth="1"/>
    <col min="3341" max="3341" width="6.875" customWidth="1"/>
    <col min="3342" max="3342" width="13.375" customWidth="1"/>
    <col min="3343" max="3343" width="15.875" customWidth="1"/>
    <col min="3571" max="3571" width="2.125" customWidth="1"/>
    <col min="3572" max="3572" width="10.375" customWidth="1"/>
    <col min="3573" max="3573" width="7.75" customWidth="1"/>
    <col min="3574" max="3574" width="11.125" customWidth="1"/>
    <col min="3575" max="3575" width="14.875" customWidth="1"/>
    <col min="3576" max="3576" width="3" customWidth="1"/>
    <col min="3577" max="3577" width="3.125" customWidth="1"/>
    <col min="3578" max="3578" width="11.625" customWidth="1"/>
    <col min="3579" max="3579" width="10" customWidth="1"/>
    <col min="3580" max="3580" width="6.625" customWidth="1"/>
    <col min="3581" max="3581" width="2.125" customWidth="1"/>
    <col min="3582" max="3582" width="12.625" customWidth="1"/>
    <col min="3583" max="3583" width="6.75" customWidth="1"/>
    <col min="3584" max="3585" width="14.625" customWidth="1"/>
    <col min="3586" max="3586" width="14.875" customWidth="1"/>
    <col min="3587" max="3587" width="15.125" customWidth="1"/>
    <col min="3588" max="3588" width="11.875" customWidth="1"/>
    <col min="3589" max="3589" width="11" customWidth="1"/>
    <col min="3590" max="3593" width="10.75" customWidth="1"/>
    <col min="3594" max="3594" width="15.5" customWidth="1"/>
    <col min="3596" max="3596" width="5.875" customWidth="1"/>
    <col min="3597" max="3597" width="6.875" customWidth="1"/>
    <col min="3598" max="3598" width="13.375" customWidth="1"/>
    <col min="3599" max="3599" width="15.875" customWidth="1"/>
    <col min="3827" max="3827" width="2.125" customWidth="1"/>
    <col min="3828" max="3828" width="10.375" customWidth="1"/>
    <col min="3829" max="3829" width="7.75" customWidth="1"/>
    <col min="3830" max="3830" width="11.125" customWidth="1"/>
    <col min="3831" max="3831" width="14.875" customWidth="1"/>
    <col min="3832" max="3832" width="3" customWidth="1"/>
    <col min="3833" max="3833" width="3.125" customWidth="1"/>
    <col min="3834" max="3834" width="11.625" customWidth="1"/>
    <col min="3835" max="3835" width="10" customWidth="1"/>
    <col min="3836" max="3836" width="6.625" customWidth="1"/>
    <col min="3837" max="3837" width="2.125" customWidth="1"/>
    <col min="3838" max="3838" width="12.625" customWidth="1"/>
    <col min="3839" max="3839" width="6.75" customWidth="1"/>
    <col min="3840" max="3841" width="14.625" customWidth="1"/>
    <col min="3842" max="3842" width="14.875" customWidth="1"/>
    <col min="3843" max="3843" width="15.125" customWidth="1"/>
    <col min="3844" max="3844" width="11.875" customWidth="1"/>
    <col min="3845" max="3845" width="11" customWidth="1"/>
    <col min="3846" max="3849" width="10.75" customWidth="1"/>
    <col min="3850" max="3850" width="15.5" customWidth="1"/>
    <col min="3852" max="3852" width="5.875" customWidth="1"/>
    <col min="3853" max="3853" width="6.875" customWidth="1"/>
    <col min="3854" max="3854" width="13.375" customWidth="1"/>
    <col min="3855" max="3855" width="15.875" customWidth="1"/>
    <col min="4083" max="4083" width="2.125" customWidth="1"/>
    <col min="4084" max="4084" width="10.375" customWidth="1"/>
    <col min="4085" max="4085" width="7.75" customWidth="1"/>
    <col min="4086" max="4086" width="11.125" customWidth="1"/>
    <col min="4087" max="4087" width="14.875" customWidth="1"/>
    <col min="4088" max="4088" width="3" customWidth="1"/>
    <col min="4089" max="4089" width="3.125" customWidth="1"/>
    <col min="4090" max="4090" width="11.625" customWidth="1"/>
    <col min="4091" max="4091" width="10" customWidth="1"/>
    <col min="4092" max="4092" width="6.625" customWidth="1"/>
    <col min="4093" max="4093" width="2.125" customWidth="1"/>
    <col min="4094" max="4094" width="12.625" customWidth="1"/>
    <col min="4095" max="4095" width="6.75" customWidth="1"/>
    <col min="4096" max="4097" width="14.625" customWidth="1"/>
    <col min="4098" max="4098" width="14.875" customWidth="1"/>
    <col min="4099" max="4099" width="15.125" customWidth="1"/>
    <col min="4100" max="4100" width="11.875" customWidth="1"/>
    <col min="4101" max="4101" width="11" customWidth="1"/>
    <col min="4102" max="4105" width="10.75" customWidth="1"/>
    <col min="4106" max="4106" width="15.5" customWidth="1"/>
    <col min="4108" max="4108" width="5.875" customWidth="1"/>
    <col min="4109" max="4109" width="6.875" customWidth="1"/>
    <col min="4110" max="4110" width="13.375" customWidth="1"/>
    <col min="4111" max="4111" width="15.875" customWidth="1"/>
    <col min="4339" max="4339" width="2.125" customWidth="1"/>
    <col min="4340" max="4340" width="10.375" customWidth="1"/>
    <col min="4341" max="4341" width="7.75" customWidth="1"/>
    <col min="4342" max="4342" width="11.125" customWidth="1"/>
    <col min="4343" max="4343" width="14.875" customWidth="1"/>
    <col min="4344" max="4344" width="3" customWidth="1"/>
    <col min="4345" max="4345" width="3.125" customWidth="1"/>
    <col min="4346" max="4346" width="11.625" customWidth="1"/>
    <col min="4347" max="4347" width="10" customWidth="1"/>
    <col min="4348" max="4348" width="6.625" customWidth="1"/>
    <col min="4349" max="4349" width="2.125" customWidth="1"/>
    <col min="4350" max="4350" width="12.625" customWidth="1"/>
    <col min="4351" max="4351" width="6.75" customWidth="1"/>
    <col min="4352" max="4353" width="14.625" customWidth="1"/>
    <col min="4354" max="4354" width="14.875" customWidth="1"/>
    <col min="4355" max="4355" width="15.125" customWidth="1"/>
    <col min="4356" max="4356" width="11.875" customWidth="1"/>
    <col min="4357" max="4357" width="11" customWidth="1"/>
    <col min="4358" max="4361" width="10.75" customWidth="1"/>
    <col min="4362" max="4362" width="15.5" customWidth="1"/>
    <col min="4364" max="4364" width="5.875" customWidth="1"/>
    <col min="4365" max="4365" width="6.875" customWidth="1"/>
    <col min="4366" max="4366" width="13.375" customWidth="1"/>
    <col min="4367" max="4367" width="15.875" customWidth="1"/>
    <col min="4595" max="4595" width="2.125" customWidth="1"/>
    <col min="4596" max="4596" width="10.375" customWidth="1"/>
    <col min="4597" max="4597" width="7.75" customWidth="1"/>
    <col min="4598" max="4598" width="11.125" customWidth="1"/>
    <col min="4599" max="4599" width="14.875" customWidth="1"/>
    <col min="4600" max="4600" width="3" customWidth="1"/>
    <col min="4601" max="4601" width="3.125" customWidth="1"/>
    <col min="4602" max="4602" width="11.625" customWidth="1"/>
    <col min="4603" max="4603" width="10" customWidth="1"/>
    <col min="4604" max="4604" width="6.625" customWidth="1"/>
    <col min="4605" max="4605" width="2.125" customWidth="1"/>
    <col min="4606" max="4606" width="12.625" customWidth="1"/>
    <col min="4607" max="4607" width="6.75" customWidth="1"/>
    <col min="4608" max="4609" width="14.625" customWidth="1"/>
    <col min="4610" max="4610" width="14.875" customWidth="1"/>
    <col min="4611" max="4611" width="15.125" customWidth="1"/>
    <col min="4612" max="4612" width="11.875" customWidth="1"/>
    <col min="4613" max="4613" width="11" customWidth="1"/>
    <col min="4614" max="4617" width="10.75" customWidth="1"/>
    <col min="4618" max="4618" width="15.5" customWidth="1"/>
    <col min="4620" max="4620" width="5.875" customWidth="1"/>
    <col min="4621" max="4621" width="6.875" customWidth="1"/>
    <col min="4622" max="4622" width="13.375" customWidth="1"/>
    <col min="4623" max="4623" width="15.875" customWidth="1"/>
    <col min="4851" max="4851" width="2.125" customWidth="1"/>
    <col min="4852" max="4852" width="10.375" customWidth="1"/>
    <col min="4853" max="4853" width="7.75" customWidth="1"/>
    <col min="4854" max="4854" width="11.125" customWidth="1"/>
    <col min="4855" max="4855" width="14.875" customWidth="1"/>
    <col min="4856" max="4856" width="3" customWidth="1"/>
    <col min="4857" max="4857" width="3.125" customWidth="1"/>
    <col min="4858" max="4858" width="11.625" customWidth="1"/>
    <col min="4859" max="4859" width="10" customWidth="1"/>
    <col min="4860" max="4860" width="6.625" customWidth="1"/>
    <col min="4861" max="4861" width="2.125" customWidth="1"/>
    <col min="4862" max="4862" width="12.625" customWidth="1"/>
    <col min="4863" max="4863" width="6.75" customWidth="1"/>
    <col min="4864" max="4865" width="14.625" customWidth="1"/>
    <col min="4866" max="4866" width="14.875" customWidth="1"/>
    <col min="4867" max="4867" width="15.125" customWidth="1"/>
    <col min="4868" max="4868" width="11.875" customWidth="1"/>
    <col min="4869" max="4869" width="11" customWidth="1"/>
    <col min="4870" max="4873" width="10.75" customWidth="1"/>
    <col min="4874" max="4874" width="15.5" customWidth="1"/>
    <col min="4876" max="4876" width="5.875" customWidth="1"/>
    <col min="4877" max="4877" width="6.875" customWidth="1"/>
    <col min="4878" max="4878" width="13.375" customWidth="1"/>
    <col min="4879" max="4879" width="15.875" customWidth="1"/>
    <col min="5107" max="5107" width="2.125" customWidth="1"/>
    <col min="5108" max="5108" width="10.375" customWidth="1"/>
    <col min="5109" max="5109" width="7.75" customWidth="1"/>
    <col min="5110" max="5110" width="11.125" customWidth="1"/>
    <col min="5111" max="5111" width="14.875" customWidth="1"/>
    <col min="5112" max="5112" width="3" customWidth="1"/>
    <col min="5113" max="5113" width="3.125" customWidth="1"/>
    <col min="5114" max="5114" width="11.625" customWidth="1"/>
    <col min="5115" max="5115" width="10" customWidth="1"/>
    <col min="5116" max="5116" width="6.625" customWidth="1"/>
    <col min="5117" max="5117" width="2.125" customWidth="1"/>
    <col min="5118" max="5118" width="12.625" customWidth="1"/>
    <col min="5119" max="5119" width="6.75" customWidth="1"/>
    <col min="5120" max="5121" width="14.625" customWidth="1"/>
    <col min="5122" max="5122" width="14.875" customWidth="1"/>
    <col min="5123" max="5123" width="15.125" customWidth="1"/>
    <col min="5124" max="5124" width="11.875" customWidth="1"/>
    <col min="5125" max="5125" width="11" customWidth="1"/>
    <col min="5126" max="5129" width="10.75" customWidth="1"/>
    <col min="5130" max="5130" width="15.5" customWidth="1"/>
    <col min="5132" max="5132" width="5.875" customWidth="1"/>
    <col min="5133" max="5133" width="6.875" customWidth="1"/>
    <col min="5134" max="5134" width="13.375" customWidth="1"/>
    <col min="5135" max="5135" width="15.875" customWidth="1"/>
    <col min="5363" max="5363" width="2.125" customWidth="1"/>
    <col min="5364" max="5364" width="10.375" customWidth="1"/>
    <col min="5365" max="5365" width="7.75" customWidth="1"/>
    <col min="5366" max="5366" width="11.125" customWidth="1"/>
    <col min="5367" max="5367" width="14.875" customWidth="1"/>
    <col min="5368" max="5368" width="3" customWidth="1"/>
    <col min="5369" max="5369" width="3.125" customWidth="1"/>
    <col min="5370" max="5370" width="11.625" customWidth="1"/>
    <col min="5371" max="5371" width="10" customWidth="1"/>
    <col min="5372" max="5372" width="6.625" customWidth="1"/>
    <col min="5373" max="5373" width="2.125" customWidth="1"/>
    <col min="5374" max="5374" width="12.625" customWidth="1"/>
    <col min="5375" max="5375" width="6.75" customWidth="1"/>
    <col min="5376" max="5377" width="14.625" customWidth="1"/>
    <col min="5378" max="5378" width="14.875" customWidth="1"/>
    <col min="5379" max="5379" width="15.125" customWidth="1"/>
    <col min="5380" max="5380" width="11.875" customWidth="1"/>
    <col min="5381" max="5381" width="11" customWidth="1"/>
    <col min="5382" max="5385" width="10.75" customWidth="1"/>
    <col min="5386" max="5386" width="15.5" customWidth="1"/>
    <col min="5388" max="5388" width="5.875" customWidth="1"/>
    <col min="5389" max="5389" width="6.875" customWidth="1"/>
    <col min="5390" max="5390" width="13.375" customWidth="1"/>
    <col min="5391" max="5391" width="15.875" customWidth="1"/>
    <col min="5619" max="5619" width="2.125" customWidth="1"/>
    <col min="5620" max="5620" width="10.375" customWidth="1"/>
    <col min="5621" max="5621" width="7.75" customWidth="1"/>
    <col min="5622" max="5622" width="11.125" customWidth="1"/>
    <col min="5623" max="5623" width="14.875" customWidth="1"/>
    <col min="5624" max="5624" width="3" customWidth="1"/>
    <col min="5625" max="5625" width="3.125" customWidth="1"/>
    <col min="5626" max="5626" width="11.625" customWidth="1"/>
    <col min="5627" max="5627" width="10" customWidth="1"/>
    <col min="5628" max="5628" width="6.625" customWidth="1"/>
    <col min="5629" max="5629" width="2.125" customWidth="1"/>
    <col min="5630" max="5630" width="12.625" customWidth="1"/>
    <col min="5631" max="5631" width="6.75" customWidth="1"/>
    <col min="5632" max="5633" width="14.625" customWidth="1"/>
    <col min="5634" max="5634" width="14.875" customWidth="1"/>
    <col min="5635" max="5635" width="15.125" customWidth="1"/>
    <col min="5636" max="5636" width="11.875" customWidth="1"/>
    <col min="5637" max="5637" width="11" customWidth="1"/>
    <col min="5638" max="5641" width="10.75" customWidth="1"/>
    <col min="5642" max="5642" width="15.5" customWidth="1"/>
    <col min="5644" max="5644" width="5.875" customWidth="1"/>
    <col min="5645" max="5645" width="6.875" customWidth="1"/>
    <col min="5646" max="5646" width="13.375" customWidth="1"/>
    <col min="5647" max="5647" width="15.875" customWidth="1"/>
    <col min="5875" max="5875" width="2.125" customWidth="1"/>
    <col min="5876" max="5876" width="10.375" customWidth="1"/>
    <col min="5877" max="5877" width="7.75" customWidth="1"/>
    <col min="5878" max="5878" width="11.125" customWidth="1"/>
    <col min="5879" max="5879" width="14.875" customWidth="1"/>
    <col min="5880" max="5880" width="3" customWidth="1"/>
    <col min="5881" max="5881" width="3.125" customWidth="1"/>
    <col min="5882" max="5882" width="11.625" customWidth="1"/>
    <col min="5883" max="5883" width="10" customWidth="1"/>
    <col min="5884" max="5884" width="6.625" customWidth="1"/>
    <col min="5885" max="5885" width="2.125" customWidth="1"/>
    <col min="5886" max="5886" width="12.625" customWidth="1"/>
    <col min="5887" max="5887" width="6.75" customWidth="1"/>
    <col min="5888" max="5889" width="14.625" customWidth="1"/>
    <col min="5890" max="5890" width="14.875" customWidth="1"/>
    <col min="5891" max="5891" width="15.125" customWidth="1"/>
    <col min="5892" max="5892" width="11.875" customWidth="1"/>
    <col min="5893" max="5893" width="11" customWidth="1"/>
    <col min="5894" max="5897" width="10.75" customWidth="1"/>
    <col min="5898" max="5898" width="15.5" customWidth="1"/>
    <col min="5900" max="5900" width="5.875" customWidth="1"/>
    <col min="5901" max="5901" width="6.875" customWidth="1"/>
    <col min="5902" max="5902" width="13.375" customWidth="1"/>
    <col min="5903" max="5903" width="15.875" customWidth="1"/>
    <col min="6131" max="6131" width="2.125" customWidth="1"/>
    <col min="6132" max="6132" width="10.375" customWidth="1"/>
    <col min="6133" max="6133" width="7.75" customWidth="1"/>
    <col min="6134" max="6134" width="11.125" customWidth="1"/>
    <col min="6135" max="6135" width="14.875" customWidth="1"/>
    <col min="6136" max="6136" width="3" customWidth="1"/>
    <col min="6137" max="6137" width="3.125" customWidth="1"/>
    <col min="6138" max="6138" width="11.625" customWidth="1"/>
    <col min="6139" max="6139" width="10" customWidth="1"/>
    <col min="6140" max="6140" width="6.625" customWidth="1"/>
    <col min="6141" max="6141" width="2.125" customWidth="1"/>
    <col min="6142" max="6142" width="12.625" customWidth="1"/>
    <col min="6143" max="6143" width="6.75" customWidth="1"/>
    <col min="6144" max="6145" width="14.625" customWidth="1"/>
    <col min="6146" max="6146" width="14.875" customWidth="1"/>
    <col min="6147" max="6147" width="15.125" customWidth="1"/>
    <col min="6148" max="6148" width="11.875" customWidth="1"/>
    <col min="6149" max="6149" width="11" customWidth="1"/>
    <col min="6150" max="6153" width="10.75" customWidth="1"/>
    <col min="6154" max="6154" width="15.5" customWidth="1"/>
    <col min="6156" max="6156" width="5.875" customWidth="1"/>
    <col min="6157" max="6157" width="6.875" customWidth="1"/>
    <col min="6158" max="6158" width="13.375" customWidth="1"/>
    <col min="6159" max="6159" width="15.875" customWidth="1"/>
    <col min="6387" max="6387" width="2.125" customWidth="1"/>
    <col min="6388" max="6388" width="10.375" customWidth="1"/>
    <col min="6389" max="6389" width="7.75" customWidth="1"/>
    <col min="6390" max="6390" width="11.125" customWidth="1"/>
    <col min="6391" max="6391" width="14.875" customWidth="1"/>
    <col min="6392" max="6392" width="3" customWidth="1"/>
    <col min="6393" max="6393" width="3.125" customWidth="1"/>
    <col min="6394" max="6394" width="11.625" customWidth="1"/>
    <col min="6395" max="6395" width="10" customWidth="1"/>
    <col min="6396" max="6396" width="6.625" customWidth="1"/>
    <col min="6397" max="6397" width="2.125" customWidth="1"/>
    <col min="6398" max="6398" width="12.625" customWidth="1"/>
    <col min="6399" max="6399" width="6.75" customWidth="1"/>
    <col min="6400" max="6401" width="14.625" customWidth="1"/>
    <col min="6402" max="6402" width="14.875" customWidth="1"/>
    <col min="6403" max="6403" width="15.125" customWidth="1"/>
    <col min="6404" max="6404" width="11.875" customWidth="1"/>
    <col min="6405" max="6405" width="11" customWidth="1"/>
    <col min="6406" max="6409" width="10.75" customWidth="1"/>
    <col min="6410" max="6410" width="15.5" customWidth="1"/>
    <col min="6412" max="6412" width="5.875" customWidth="1"/>
    <col min="6413" max="6413" width="6.875" customWidth="1"/>
    <col min="6414" max="6414" width="13.375" customWidth="1"/>
    <col min="6415" max="6415" width="15.875" customWidth="1"/>
    <col min="6643" max="6643" width="2.125" customWidth="1"/>
    <col min="6644" max="6644" width="10.375" customWidth="1"/>
    <col min="6645" max="6645" width="7.75" customWidth="1"/>
    <col min="6646" max="6646" width="11.125" customWidth="1"/>
    <col min="6647" max="6647" width="14.875" customWidth="1"/>
    <col min="6648" max="6648" width="3" customWidth="1"/>
    <col min="6649" max="6649" width="3.125" customWidth="1"/>
    <col min="6650" max="6650" width="11.625" customWidth="1"/>
    <col min="6651" max="6651" width="10" customWidth="1"/>
    <col min="6652" max="6652" width="6.625" customWidth="1"/>
    <col min="6653" max="6653" width="2.125" customWidth="1"/>
    <col min="6654" max="6654" width="12.625" customWidth="1"/>
    <col min="6655" max="6655" width="6.75" customWidth="1"/>
    <col min="6656" max="6657" width="14.625" customWidth="1"/>
    <col min="6658" max="6658" width="14.875" customWidth="1"/>
    <col min="6659" max="6659" width="15.125" customWidth="1"/>
    <col min="6660" max="6660" width="11.875" customWidth="1"/>
    <col min="6661" max="6661" width="11" customWidth="1"/>
    <col min="6662" max="6665" width="10.75" customWidth="1"/>
    <col min="6666" max="6666" width="15.5" customWidth="1"/>
    <col min="6668" max="6668" width="5.875" customWidth="1"/>
    <col min="6669" max="6669" width="6.875" customWidth="1"/>
    <col min="6670" max="6670" width="13.375" customWidth="1"/>
    <col min="6671" max="6671" width="15.875" customWidth="1"/>
    <col min="6899" max="6899" width="2.125" customWidth="1"/>
    <col min="6900" max="6900" width="10.375" customWidth="1"/>
    <col min="6901" max="6901" width="7.75" customWidth="1"/>
    <col min="6902" max="6902" width="11.125" customWidth="1"/>
    <col min="6903" max="6903" width="14.875" customWidth="1"/>
    <col min="6904" max="6904" width="3" customWidth="1"/>
    <col min="6905" max="6905" width="3.125" customWidth="1"/>
    <col min="6906" max="6906" width="11.625" customWidth="1"/>
    <col min="6907" max="6907" width="10" customWidth="1"/>
    <col min="6908" max="6908" width="6.625" customWidth="1"/>
    <col min="6909" max="6909" width="2.125" customWidth="1"/>
    <col min="6910" max="6910" width="12.625" customWidth="1"/>
    <col min="6911" max="6911" width="6.75" customWidth="1"/>
    <col min="6912" max="6913" width="14.625" customWidth="1"/>
    <col min="6914" max="6914" width="14.875" customWidth="1"/>
    <col min="6915" max="6915" width="15.125" customWidth="1"/>
    <col min="6916" max="6916" width="11.875" customWidth="1"/>
    <col min="6917" max="6917" width="11" customWidth="1"/>
    <col min="6918" max="6921" width="10.75" customWidth="1"/>
    <col min="6922" max="6922" width="15.5" customWidth="1"/>
    <col min="6924" max="6924" width="5.875" customWidth="1"/>
    <col min="6925" max="6925" width="6.875" customWidth="1"/>
    <col min="6926" max="6926" width="13.375" customWidth="1"/>
    <col min="6927" max="6927" width="15.875" customWidth="1"/>
    <col min="7155" max="7155" width="2.125" customWidth="1"/>
    <col min="7156" max="7156" width="10.375" customWidth="1"/>
    <col min="7157" max="7157" width="7.75" customWidth="1"/>
    <col min="7158" max="7158" width="11.125" customWidth="1"/>
    <col min="7159" max="7159" width="14.875" customWidth="1"/>
    <col min="7160" max="7160" width="3" customWidth="1"/>
    <col min="7161" max="7161" width="3.125" customWidth="1"/>
    <col min="7162" max="7162" width="11.625" customWidth="1"/>
    <col min="7163" max="7163" width="10" customWidth="1"/>
    <col min="7164" max="7164" width="6.625" customWidth="1"/>
    <col min="7165" max="7165" width="2.125" customWidth="1"/>
    <col min="7166" max="7166" width="12.625" customWidth="1"/>
    <col min="7167" max="7167" width="6.75" customWidth="1"/>
    <col min="7168" max="7169" width="14.625" customWidth="1"/>
    <col min="7170" max="7170" width="14.875" customWidth="1"/>
    <col min="7171" max="7171" width="15.125" customWidth="1"/>
    <col min="7172" max="7172" width="11.875" customWidth="1"/>
    <col min="7173" max="7173" width="11" customWidth="1"/>
    <col min="7174" max="7177" width="10.75" customWidth="1"/>
    <col min="7178" max="7178" width="15.5" customWidth="1"/>
    <col min="7180" max="7180" width="5.875" customWidth="1"/>
    <col min="7181" max="7181" width="6.875" customWidth="1"/>
    <col min="7182" max="7182" width="13.375" customWidth="1"/>
    <col min="7183" max="7183" width="15.875" customWidth="1"/>
    <col min="7411" max="7411" width="2.125" customWidth="1"/>
    <col min="7412" max="7412" width="10.375" customWidth="1"/>
    <col min="7413" max="7413" width="7.75" customWidth="1"/>
    <col min="7414" max="7414" width="11.125" customWidth="1"/>
    <col min="7415" max="7415" width="14.875" customWidth="1"/>
    <col min="7416" max="7416" width="3" customWidth="1"/>
    <col min="7417" max="7417" width="3.125" customWidth="1"/>
    <col min="7418" max="7418" width="11.625" customWidth="1"/>
    <col min="7419" max="7419" width="10" customWidth="1"/>
    <col min="7420" max="7420" width="6.625" customWidth="1"/>
    <col min="7421" max="7421" width="2.125" customWidth="1"/>
    <col min="7422" max="7422" width="12.625" customWidth="1"/>
    <col min="7423" max="7423" width="6.75" customWidth="1"/>
    <col min="7424" max="7425" width="14.625" customWidth="1"/>
    <col min="7426" max="7426" width="14.875" customWidth="1"/>
    <col min="7427" max="7427" width="15.125" customWidth="1"/>
    <col min="7428" max="7428" width="11.875" customWidth="1"/>
    <col min="7429" max="7429" width="11" customWidth="1"/>
    <col min="7430" max="7433" width="10.75" customWidth="1"/>
    <col min="7434" max="7434" width="15.5" customWidth="1"/>
    <col min="7436" max="7436" width="5.875" customWidth="1"/>
    <col min="7437" max="7437" width="6.875" customWidth="1"/>
    <col min="7438" max="7438" width="13.375" customWidth="1"/>
    <col min="7439" max="7439" width="15.875" customWidth="1"/>
    <col min="7667" max="7667" width="2.125" customWidth="1"/>
    <col min="7668" max="7668" width="10.375" customWidth="1"/>
    <col min="7669" max="7669" width="7.75" customWidth="1"/>
    <col min="7670" max="7670" width="11.125" customWidth="1"/>
    <col min="7671" max="7671" width="14.875" customWidth="1"/>
    <col min="7672" max="7672" width="3" customWidth="1"/>
    <col min="7673" max="7673" width="3.125" customWidth="1"/>
    <col min="7674" max="7674" width="11.625" customWidth="1"/>
    <col min="7675" max="7675" width="10" customWidth="1"/>
    <col min="7676" max="7676" width="6.625" customWidth="1"/>
    <col min="7677" max="7677" width="2.125" customWidth="1"/>
    <col min="7678" max="7678" width="12.625" customWidth="1"/>
    <col min="7679" max="7679" width="6.75" customWidth="1"/>
    <col min="7680" max="7681" width="14.625" customWidth="1"/>
    <col min="7682" max="7682" width="14.875" customWidth="1"/>
    <col min="7683" max="7683" width="15.125" customWidth="1"/>
    <col min="7684" max="7684" width="11.875" customWidth="1"/>
    <col min="7685" max="7685" width="11" customWidth="1"/>
    <col min="7686" max="7689" width="10.75" customWidth="1"/>
    <col min="7690" max="7690" width="15.5" customWidth="1"/>
    <col min="7692" max="7692" width="5.875" customWidth="1"/>
    <col min="7693" max="7693" width="6.875" customWidth="1"/>
    <col min="7694" max="7694" width="13.375" customWidth="1"/>
    <col min="7695" max="7695" width="15.875" customWidth="1"/>
    <col min="7923" max="7923" width="2.125" customWidth="1"/>
    <col min="7924" max="7924" width="10.375" customWidth="1"/>
    <col min="7925" max="7925" width="7.75" customWidth="1"/>
    <col min="7926" max="7926" width="11.125" customWidth="1"/>
    <col min="7927" max="7927" width="14.875" customWidth="1"/>
    <col min="7928" max="7928" width="3" customWidth="1"/>
    <col min="7929" max="7929" width="3.125" customWidth="1"/>
    <col min="7930" max="7930" width="11.625" customWidth="1"/>
    <col min="7931" max="7931" width="10" customWidth="1"/>
    <col min="7932" max="7932" width="6.625" customWidth="1"/>
    <col min="7933" max="7933" width="2.125" customWidth="1"/>
    <col min="7934" max="7934" width="12.625" customWidth="1"/>
    <col min="7935" max="7935" width="6.75" customWidth="1"/>
    <col min="7936" max="7937" width="14.625" customWidth="1"/>
    <col min="7938" max="7938" width="14.875" customWidth="1"/>
    <col min="7939" max="7939" width="15.125" customWidth="1"/>
    <col min="7940" max="7940" width="11.875" customWidth="1"/>
    <col min="7941" max="7941" width="11" customWidth="1"/>
    <col min="7942" max="7945" width="10.75" customWidth="1"/>
    <col min="7946" max="7946" width="15.5" customWidth="1"/>
    <col min="7948" max="7948" width="5.875" customWidth="1"/>
    <col min="7949" max="7949" width="6.875" customWidth="1"/>
    <col min="7950" max="7950" width="13.375" customWidth="1"/>
    <col min="7951" max="7951" width="15.875" customWidth="1"/>
    <col min="8179" max="8179" width="2.125" customWidth="1"/>
    <col min="8180" max="8180" width="10.375" customWidth="1"/>
    <col min="8181" max="8181" width="7.75" customWidth="1"/>
    <col min="8182" max="8182" width="11.125" customWidth="1"/>
    <col min="8183" max="8183" width="14.875" customWidth="1"/>
    <col min="8184" max="8184" width="3" customWidth="1"/>
    <col min="8185" max="8185" width="3.125" customWidth="1"/>
    <col min="8186" max="8186" width="11.625" customWidth="1"/>
    <col min="8187" max="8187" width="10" customWidth="1"/>
    <col min="8188" max="8188" width="6.625" customWidth="1"/>
    <col min="8189" max="8189" width="2.125" customWidth="1"/>
    <col min="8190" max="8190" width="12.625" customWidth="1"/>
    <col min="8191" max="8191" width="6.75" customWidth="1"/>
    <col min="8192" max="8193" width="14.625" customWidth="1"/>
    <col min="8194" max="8194" width="14.875" customWidth="1"/>
    <col min="8195" max="8195" width="15.125" customWidth="1"/>
    <col min="8196" max="8196" width="11.875" customWidth="1"/>
    <col min="8197" max="8197" width="11" customWidth="1"/>
    <col min="8198" max="8201" width="10.75" customWidth="1"/>
    <col min="8202" max="8202" width="15.5" customWidth="1"/>
    <col min="8204" max="8204" width="5.875" customWidth="1"/>
    <col min="8205" max="8205" width="6.875" customWidth="1"/>
    <col min="8206" max="8206" width="13.375" customWidth="1"/>
    <col min="8207" max="8207" width="15.875" customWidth="1"/>
    <col min="8435" max="8435" width="2.125" customWidth="1"/>
    <col min="8436" max="8436" width="10.375" customWidth="1"/>
    <col min="8437" max="8437" width="7.75" customWidth="1"/>
    <col min="8438" max="8438" width="11.125" customWidth="1"/>
    <col min="8439" max="8439" width="14.875" customWidth="1"/>
    <col min="8440" max="8440" width="3" customWidth="1"/>
    <col min="8441" max="8441" width="3.125" customWidth="1"/>
    <col min="8442" max="8442" width="11.625" customWidth="1"/>
    <col min="8443" max="8443" width="10" customWidth="1"/>
    <col min="8444" max="8444" width="6.625" customWidth="1"/>
    <col min="8445" max="8445" width="2.125" customWidth="1"/>
    <col min="8446" max="8446" width="12.625" customWidth="1"/>
    <col min="8447" max="8447" width="6.75" customWidth="1"/>
    <col min="8448" max="8449" width="14.625" customWidth="1"/>
    <col min="8450" max="8450" width="14.875" customWidth="1"/>
    <col min="8451" max="8451" width="15.125" customWidth="1"/>
    <col min="8452" max="8452" width="11.875" customWidth="1"/>
    <col min="8453" max="8453" width="11" customWidth="1"/>
    <col min="8454" max="8457" width="10.75" customWidth="1"/>
    <col min="8458" max="8458" width="15.5" customWidth="1"/>
    <col min="8460" max="8460" width="5.875" customWidth="1"/>
    <col min="8461" max="8461" width="6.875" customWidth="1"/>
    <col min="8462" max="8462" width="13.375" customWidth="1"/>
    <col min="8463" max="8463" width="15.875" customWidth="1"/>
    <col min="8691" max="8691" width="2.125" customWidth="1"/>
    <col min="8692" max="8692" width="10.375" customWidth="1"/>
    <col min="8693" max="8693" width="7.75" customWidth="1"/>
    <col min="8694" max="8694" width="11.125" customWidth="1"/>
    <col min="8695" max="8695" width="14.875" customWidth="1"/>
    <col min="8696" max="8696" width="3" customWidth="1"/>
    <col min="8697" max="8697" width="3.125" customWidth="1"/>
    <col min="8698" max="8698" width="11.625" customWidth="1"/>
    <col min="8699" max="8699" width="10" customWidth="1"/>
    <col min="8700" max="8700" width="6.625" customWidth="1"/>
    <col min="8701" max="8701" width="2.125" customWidth="1"/>
    <col min="8702" max="8702" width="12.625" customWidth="1"/>
    <col min="8703" max="8703" width="6.75" customWidth="1"/>
    <col min="8704" max="8705" width="14.625" customWidth="1"/>
    <col min="8706" max="8706" width="14.875" customWidth="1"/>
    <col min="8707" max="8707" width="15.125" customWidth="1"/>
    <col min="8708" max="8708" width="11.875" customWidth="1"/>
    <col min="8709" max="8709" width="11" customWidth="1"/>
    <col min="8710" max="8713" width="10.75" customWidth="1"/>
    <col min="8714" max="8714" width="15.5" customWidth="1"/>
    <col min="8716" max="8716" width="5.875" customWidth="1"/>
    <col min="8717" max="8717" width="6.875" customWidth="1"/>
    <col min="8718" max="8718" width="13.375" customWidth="1"/>
    <col min="8719" max="8719" width="15.875" customWidth="1"/>
    <col min="8947" max="8947" width="2.125" customWidth="1"/>
    <col min="8948" max="8948" width="10.375" customWidth="1"/>
    <col min="8949" max="8949" width="7.75" customWidth="1"/>
    <col min="8950" max="8950" width="11.125" customWidth="1"/>
    <col min="8951" max="8951" width="14.875" customWidth="1"/>
    <col min="8952" max="8952" width="3" customWidth="1"/>
    <col min="8953" max="8953" width="3.125" customWidth="1"/>
    <col min="8954" max="8954" width="11.625" customWidth="1"/>
    <col min="8955" max="8955" width="10" customWidth="1"/>
    <col min="8956" max="8956" width="6.625" customWidth="1"/>
    <col min="8957" max="8957" width="2.125" customWidth="1"/>
    <col min="8958" max="8958" width="12.625" customWidth="1"/>
    <col min="8959" max="8959" width="6.75" customWidth="1"/>
    <col min="8960" max="8961" width="14.625" customWidth="1"/>
    <col min="8962" max="8962" width="14.875" customWidth="1"/>
    <col min="8963" max="8963" width="15.125" customWidth="1"/>
    <col min="8964" max="8964" width="11.875" customWidth="1"/>
    <col min="8965" max="8965" width="11" customWidth="1"/>
    <col min="8966" max="8969" width="10.75" customWidth="1"/>
    <col min="8970" max="8970" width="15.5" customWidth="1"/>
    <col min="8972" max="8972" width="5.875" customWidth="1"/>
    <col min="8973" max="8973" width="6.875" customWidth="1"/>
    <col min="8974" max="8974" width="13.375" customWidth="1"/>
    <col min="8975" max="8975" width="15.875" customWidth="1"/>
    <col min="9203" max="9203" width="2.125" customWidth="1"/>
    <col min="9204" max="9204" width="10.375" customWidth="1"/>
    <col min="9205" max="9205" width="7.75" customWidth="1"/>
    <col min="9206" max="9206" width="11.125" customWidth="1"/>
    <col min="9207" max="9207" width="14.875" customWidth="1"/>
    <col min="9208" max="9208" width="3" customWidth="1"/>
    <col min="9209" max="9209" width="3.125" customWidth="1"/>
    <col min="9210" max="9210" width="11.625" customWidth="1"/>
    <col min="9211" max="9211" width="10" customWidth="1"/>
    <col min="9212" max="9212" width="6.625" customWidth="1"/>
    <col min="9213" max="9213" width="2.125" customWidth="1"/>
    <col min="9214" max="9214" width="12.625" customWidth="1"/>
    <col min="9215" max="9215" width="6.75" customWidth="1"/>
    <col min="9216" max="9217" width="14.625" customWidth="1"/>
    <col min="9218" max="9218" width="14.875" customWidth="1"/>
    <col min="9219" max="9219" width="15.125" customWidth="1"/>
    <col min="9220" max="9220" width="11.875" customWidth="1"/>
    <col min="9221" max="9221" width="11" customWidth="1"/>
    <col min="9222" max="9225" width="10.75" customWidth="1"/>
    <col min="9226" max="9226" width="15.5" customWidth="1"/>
    <col min="9228" max="9228" width="5.875" customWidth="1"/>
    <col min="9229" max="9229" width="6.875" customWidth="1"/>
    <col min="9230" max="9230" width="13.375" customWidth="1"/>
    <col min="9231" max="9231" width="15.875" customWidth="1"/>
    <col min="9459" max="9459" width="2.125" customWidth="1"/>
    <col min="9460" max="9460" width="10.375" customWidth="1"/>
    <col min="9461" max="9461" width="7.75" customWidth="1"/>
    <col min="9462" max="9462" width="11.125" customWidth="1"/>
    <col min="9463" max="9463" width="14.875" customWidth="1"/>
    <col min="9464" max="9464" width="3" customWidth="1"/>
    <col min="9465" max="9465" width="3.125" customWidth="1"/>
    <col min="9466" max="9466" width="11.625" customWidth="1"/>
    <col min="9467" max="9467" width="10" customWidth="1"/>
    <col min="9468" max="9468" width="6.625" customWidth="1"/>
    <col min="9469" max="9469" width="2.125" customWidth="1"/>
    <col min="9470" max="9470" width="12.625" customWidth="1"/>
    <col min="9471" max="9471" width="6.75" customWidth="1"/>
    <col min="9472" max="9473" width="14.625" customWidth="1"/>
    <col min="9474" max="9474" width="14.875" customWidth="1"/>
    <col min="9475" max="9475" width="15.125" customWidth="1"/>
    <col min="9476" max="9476" width="11.875" customWidth="1"/>
    <col min="9477" max="9477" width="11" customWidth="1"/>
    <col min="9478" max="9481" width="10.75" customWidth="1"/>
    <col min="9482" max="9482" width="15.5" customWidth="1"/>
    <col min="9484" max="9484" width="5.875" customWidth="1"/>
    <col min="9485" max="9485" width="6.875" customWidth="1"/>
    <col min="9486" max="9486" width="13.375" customWidth="1"/>
    <col min="9487" max="9487" width="15.875" customWidth="1"/>
    <col min="9715" max="9715" width="2.125" customWidth="1"/>
    <col min="9716" max="9716" width="10.375" customWidth="1"/>
    <col min="9717" max="9717" width="7.75" customWidth="1"/>
    <col min="9718" max="9718" width="11.125" customWidth="1"/>
    <col min="9719" max="9719" width="14.875" customWidth="1"/>
    <col min="9720" max="9720" width="3" customWidth="1"/>
    <col min="9721" max="9721" width="3.125" customWidth="1"/>
    <col min="9722" max="9722" width="11.625" customWidth="1"/>
    <col min="9723" max="9723" width="10" customWidth="1"/>
    <col min="9724" max="9724" width="6.625" customWidth="1"/>
    <col min="9725" max="9725" width="2.125" customWidth="1"/>
    <col min="9726" max="9726" width="12.625" customWidth="1"/>
    <col min="9727" max="9727" width="6.75" customWidth="1"/>
    <col min="9728" max="9729" width="14.625" customWidth="1"/>
    <col min="9730" max="9730" width="14.875" customWidth="1"/>
    <col min="9731" max="9731" width="15.125" customWidth="1"/>
    <col min="9732" max="9732" width="11.875" customWidth="1"/>
    <col min="9733" max="9733" width="11" customWidth="1"/>
    <col min="9734" max="9737" width="10.75" customWidth="1"/>
    <col min="9738" max="9738" width="15.5" customWidth="1"/>
    <col min="9740" max="9740" width="5.875" customWidth="1"/>
    <col min="9741" max="9741" width="6.875" customWidth="1"/>
    <col min="9742" max="9742" width="13.375" customWidth="1"/>
    <col min="9743" max="9743" width="15.875" customWidth="1"/>
    <col min="9971" max="9971" width="2.125" customWidth="1"/>
    <col min="9972" max="9972" width="10.375" customWidth="1"/>
    <col min="9973" max="9973" width="7.75" customWidth="1"/>
    <col min="9974" max="9974" width="11.125" customWidth="1"/>
    <col min="9975" max="9975" width="14.875" customWidth="1"/>
    <col min="9976" max="9976" width="3" customWidth="1"/>
    <col min="9977" max="9977" width="3.125" customWidth="1"/>
    <col min="9978" max="9978" width="11.625" customWidth="1"/>
    <col min="9979" max="9979" width="10" customWidth="1"/>
    <col min="9980" max="9980" width="6.625" customWidth="1"/>
    <col min="9981" max="9981" width="2.125" customWidth="1"/>
    <col min="9982" max="9982" width="12.625" customWidth="1"/>
    <col min="9983" max="9983" width="6.75" customWidth="1"/>
    <col min="9984" max="9985" width="14.625" customWidth="1"/>
    <col min="9986" max="9986" width="14.875" customWidth="1"/>
    <col min="9987" max="9987" width="15.125" customWidth="1"/>
    <col min="9988" max="9988" width="11.875" customWidth="1"/>
    <col min="9989" max="9989" width="11" customWidth="1"/>
    <col min="9990" max="9993" width="10.75" customWidth="1"/>
    <col min="9994" max="9994" width="15.5" customWidth="1"/>
    <col min="9996" max="9996" width="5.875" customWidth="1"/>
    <col min="9997" max="9997" width="6.875" customWidth="1"/>
    <col min="9998" max="9998" width="13.375" customWidth="1"/>
    <col min="9999" max="9999" width="15.875" customWidth="1"/>
    <col min="10227" max="10227" width="2.125" customWidth="1"/>
    <col min="10228" max="10228" width="10.375" customWidth="1"/>
    <col min="10229" max="10229" width="7.75" customWidth="1"/>
    <col min="10230" max="10230" width="11.125" customWidth="1"/>
    <col min="10231" max="10231" width="14.875" customWidth="1"/>
    <col min="10232" max="10232" width="3" customWidth="1"/>
    <col min="10233" max="10233" width="3.125" customWidth="1"/>
    <col min="10234" max="10234" width="11.625" customWidth="1"/>
    <col min="10235" max="10235" width="10" customWidth="1"/>
    <col min="10236" max="10236" width="6.625" customWidth="1"/>
    <col min="10237" max="10237" width="2.125" customWidth="1"/>
    <col min="10238" max="10238" width="12.625" customWidth="1"/>
    <col min="10239" max="10239" width="6.75" customWidth="1"/>
    <col min="10240" max="10241" width="14.625" customWidth="1"/>
    <col min="10242" max="10242" width="14.875" customWidth="1"/>
    <col min="10243" max="10243" width="15.125" customWidth="1"/>
    <col min="10244" max="10244" width="11.875" customWidth="1"/>
    <col min="10245" max="10245" width="11" customWidth="1"/>
    <col min="10246" max="10249" width="10.75" customWidth="1"/>
    <col min="10250" max="10250" width="15.5" customWidth="1"/>
    <col min="10252" max="10252" width="5.875" customWidth="1"/>
    <col min="10253" max="10253" width="6.875" customWidth="1"/>
    <col min="10254" max="10254" width="13.375" customWidth="1"/>
    <col min="10255" max="10255" width="15.875" customWidth="1"/>
    <col min="10483" max="10483" width="2.125" customWidth="1"/>
    <col min="10484" max="10484" width="10.375" customWidth="1"/>
    <col min="10485" max="10485" width="7.75" customWidth="1"/>
    <col min="10486" max="10486" width="11.125" customWidth="1"/>
    <col min="10487" max="10487" width="14.875" customWidth="1"/>
    <col min="10488" max="10488" width="3" customWidth="1"/>
    <col min="10489" max="10489" width="3.125" customWidth="1"/>
    <col min="10490" max="10490" width="11.625" customWidth="1"/>
    <col min="10491" max="10491" width="10" customWidth="1"/>
    <col min="10492" max="10492" width="6.625" customWidth="1"/>
    <col min="10493" max="10493" width="2.125" customWidth="1"/>
    <col min="10494" max="10494" width="12.625" customWidth="1"/>
    <col min="10495" max="10495" width="6.75" customWidth="1"/>
    <col min="10496" max="10497" width="14.625" customWidth="1"/>
    <col min="10498" max="10498" width="14.875" customWidth="1"/>
    <col min="10499" max="10499" width="15.125" customWidth="1"/>
    <col min="10500" max="10500" width="11.875" customWidth="1"/>
    <col min="10501" max="10501" width="11" customWidth="1"/>
    <col min="10502" max="10505" width="10.75" customWidth="1"/>
    <col min="10506" max="10506" width="15.5" customWidth="1"/>
    <col min="10508" max="10508" width="5.875" customWidth="1"/>
    <col min="10509" max="10509" width="6.875" customWidth="1"/>
    <col min="10510" max="10510" width="13.375" customWidth="1"/>
    <col min="10511" max="10511" width="15.875" customWidth="1"/>
    <col min="10739" max="10739" width="2.125" customWidth="1"/>
    <col min="10740" max="10740" width="10.375" customWidth="1"/>
    <col min="10741" max="10741" width="7.75" customWidth="1"/>
    <col min="10742" max="10742" width="11.125" customWidth="1"/>
    <col min="10743" max="10743" width="14.875" customWidth="1"/>
    <col min="10744" max="10744" width="3" customWidth="1"/>
    <col min="10745" max="10745" width="3.125" customWidth="1"/>
    <col min="10746" max="10746" width="11.625" customWidth="1"/>
    <col min="10747" max="10747" width="10" customWidth="1"/>
    <col min="10748" max="10748" width="6.625" customWidth="1"/>
    <col min="10749" max="10749" width="2.125" customWidth="1"/>
    <col min="10750" max="10750" width="12.625" customWidth="1"/>
    <col min="10751" max="10751" width="6.75" customWidth="1"/>
    <col min="10752" max="10753" width="14.625" customWidth="1"/>
    <col min="10754" max="10754" width="14.875" customWidth="1"/>
    <col min="10755" max="10755" width="15.125" customWidth="1"/>
    <col min="10756" max="10756" width="11.875" customWidth="1"/>
    <col min="10757" max="10757" width="11" customWidth="1"/>
    <col min="10758" max="10761" width="10.75" customWidth="1"/>
    <col min="10762" max="10762" width="15.5" customWidth="1"/>
    <col min="10764" max="10764" width="5.875" customWidth="1"/>
    <col min="10765" max="10765" width="6.875" customWidth="1"/>
    <col min="10766" max="10766" width="13.375" customWidth="1"/>
    <col min="10767" max="10767" width="15.875" customWidth="1"/>
    <col min="10995" max="10995" width="2.125" customWidth="1"/>
    <col min="10996" max="10996" width="10.375" customWidth="1"/>
    <col min="10997" max="10997" width="7.75" customWidth="1"/>
    <col min="10998" max="10998" width="11.125" customWidth="1"/>
    <col min="10999" max="10999" width="14.875" customWidth="1"/>
    <col min="11000" max="11000" width="3" customWidth="1"/>
    <col min="11001" max="11001" width="3.125" customWidth="1"/>
    <col min="11002" max="11002" width="11.625" customWidth="1"/>
    <col min="11003" max="11003" width="10" customWidth="1"/>
    <col min="11004" max="11004" width="6.625" customWidth="1"/>
    <col min="11005" max="11005" width="2.125" customWidth="1"/>
    <col min="11006" max="11006" width="12.625" customWidth="1"/>
    <col min="11007" max="11007" width="6.75" customWidth="1"/>
    <col min="11008" max="11009" width="14.625" customWidth="1"/>
    <col min="11010" max="11010" width="14.875" customWidth="1"/>
    <col min="11011" max="11011" width="15.125" customWidth="1"/>
    <col min="11012" max="11012" width="11.875" customWidth="1"/>
    <col min="11013" max="11013" width="11" customWidth="1"/>
    <col min="11014" max="11017" width="10.75" customWidth="1"/>
    <col min="11018" max="11018" width="15.5" customWidth="1"/>
    <col min="11020" max="11020" width="5.875" customWidth="1"/>
    <col min="11021" max="11021" width="6.875" customWidth="1"/>
    <col min="11022" max="11022" width="13.375" customWidth="1"/>
    <col min="11023" max="11023" width="15.875" customWidth="1"/>
    <col min="11251" max="11251" width="2.125" customWidth="1"/>
    <col min="11252" max="11252" width="10.375" customWidth="1"/>
    <col min="11253" max="11253" width="7.75" customWidth="1"/>
    <col min="11254" max="11254" width="11.125" customWidth="1"/>
    <col min="11255" max="11255" width="14.875" customWidth="1"/>
    <col min="11256" max="11256" width="3" customWidth="1"/>
    <col min="11257" max="11257" width="3.125" customWidth="1"/>
    <col min="11258" max="11258" width="11.625" customWidth="1"/>
    <col min="11259" max="11259" width="10" customWidth="1"/>
    <col min="11260" max="11260" width="6.625" customWidth="1"/>
    <col min="11261" max="11261" width="2.125" customWidth="1"/>
    <col min="11262" max="11262" width="12.625" customWidth="1"/>
    <col min="11263" max="11263" width="6.75" customWidth="1"/>
    <col min="11264" max="11265" width="14.625" customWidth="1"/>
    <col min="11266" max="11266" width="14.875" customWidth="1"/>
    <col min="11267" max="11267" width="15.125" customWidth="1"/>
    <col min="11268" max="11268" width="11.875" customWidth="1"/>
    <col min="11269" max="11269" width="11" customWidth="1"/>
    <col min="11270" max="11273" width="10.75" customWidth="1"/>
    <col min="11274" max="11274" width="15.5" customWidth="1"/>
    <col min="11276" max="11276" width="5.875" customWidth="1"/>
    <col min="11277" max="11277" width="6.875" customWidth="1"/>
    <col min="11278" max="11278" width="13.375" customWidth="1"/>
    <col min="11279" max="11279" width="15.875" customWidth="1"/>
    <col min="11507" max="11507" width="2.125" customWidth="1"/>
    <col min="11508" max="11508" width="10.375" customWidth="1"/>
    <col min="11509" max="11509" width="7.75" customWidth="1"/>
    <col min="11510" max="11510" width="11.125" customWidth="1"/>
    <col min="11511" max="11511" width="14.875" customWidth="1"/>
    <col min="11512" max="11512" width="3" customWidth="1"/>
    <col min="11513" max="11513" width="3.125" customWidth="1"/>
    <col min="11514" max="11514" width="11.625" customWidth="1"/>
    <col min="11515" max="11515" width="10" customWidth="1"/>
    <col min="11516" max="11516" width="6.625" customWidth="1"/>
    <col min="11517" max="11517" width="2.125" customWidth="1"/>
    <col min="11518" max="11518" width="12.625" customWidth="1"/>
    <col min="11519" max="11519" width="6.75" customWidth="1"/>
    <col min="11520" max="11521" width="14.625" customWidth="1"/>
    <col min="11522" max="11522" width="14.875" customWidth="1"/>
    <col min="11523" max="11523" width="15.125" customWidth="1"/>
    <col min="11524" max="11524" width="11.875" customWidth="1"/>
    <col min="11525" max="11525" width="11" customWidth="1"/>
    <col min="11526" max="11529" width="10.75" customWidth="1"/>
    <col min="11530" max="11530" width="15.5" customWidth="1"/>
    <col min="11532" max="11532" width="5.875" customWidth="1"/>
    <col min="11533" max="11533" width="6.875" customWidth="1"/>
    <col min="11534" max="11534" width="13.375" customWidth="1"/>
    <col min="11535" max="11535" width="15.875" customWidth="1"/>
    <col min="11763" max="11763" width="2.125" customWidth="1"/>
    <col min="11764" max="11764" width="10.375" customWidth="1"/>
    <col min="11765" max="11765" width="7.75" customWidth="1"/>
    <col min="11766" max="11766" width="11.125" customWidth="1"/>
    <col min="11767" max="11767" width="14.875" customWidth="1"/>
    <col min="11768" max="11768" width="3" customWidth="1"/>
    <col min="11769" max="11769" width="3.125" customWidth="1"/>
    <col min="11770" max="11770" width="11.625" customWidth="1"/>
    <col min="11771" max="11771" width="10" customWidth="1"/>
    <col min="11772" max="11772" width="6.625" customWidth="1"/>
    <col min="11773" max="11773" width="2.125" customWidth="1"/>
    <col min="11774" max="11774" width="12.625" customWidth="1"/>
    <col min="11775" max="11775" width="6.75" customWidth="1"/>
    <col min="11776" max="11777" width="14.625" customWidth="1"/>
    <col min="11778" max="11778" width="14.875" customWidth="1"/>
    <col min="11779" max="11779" width="15.125" customWidth="1"/>
    <col min="11780" max="11780" width="11.875" customWidth="1"/>
    <col min="11781" max="11781" width="11" customWidth="1"/>
    <col min="11782" max="11785" width="10.75" customWidth="1"/>
    <col min="11786" max="11786" width="15.5" customWidth="1"/>
    <col min="11788" max="11788" width="5.875" customWidth="1"/>
    <col min="11789" max="11789" width="6.875" customWidth="1"/>
    <col min="11790" max="11790" width="13.375" customWidth="1"/>
    <col min="11791" max="11791" width="15.875" customWidth="1"/>
    <col min="12019" max="12019" width="2.125" customWidth="1"/>
    <col min="12020" max="12020" width="10.375" customWidth="1"/>
    <col min="12021" max="12021" width="7.75" customWidth="1"/>
    <col min="12022" max="12022" width="11.125" customWidth="1"/>
    <col min="12023" max="12023" width="14.875" customWidth="1"/>
    <col min="12024" max="12024" width="3" customWidth="1"/>
    <col min="12025" max="12025" width="3.125" customWidth="1"/>
    <col min="12026" max="12026" width="11.625" customWidth="1"/>
    <col min="12027" max="12027" width="10" customWidth="1"/>
    <col min="12028" max="12028" width="6.625" customWidth="1"/>
    <col min="12029" max="12029" width="2.125" customWidth="1"/>
    <col min="12030" max="12030" width="12.625" customWidth="1"/>
    <col min="12031" max="12031" width="6.75" customWidth="1"/>
    <col min="12032" max="12033" width="14.625" customWidth="1"/>
    <col min="12034" max="12034" width="14.875" customWidth="1"/>
    <col min="12035" max="12035" width="15.125" customWidth="1"/>
    <col min="12036" max="12036" width="11.875" customWidth="1"/>
    <col min="12037" max="12037" width="11" customWidth="1"/>
    <col min="12038" max="12041" width="10.75" customWidth="1"/>
    <col min="12042" max="12042" width="15.5" customWidth="1"/>
    <col min="12044" max="12044" width="5.875" customWidth="1"/>
    <col min="12045" max="12045" width="6.875" customWidth="1"/>
    <col min="12046" max="12046" width="13.375" customWidth="1"/>
    <col min="12047" max="12047" width="15.875" customWidth="1"/>
    <col min="12275" max="12275" width="2.125" customWidth="1"/>
    <col min="12276" max="12276" width="10.375" customWidth="1"/>
    <col min="12277" max="12277" width="7.75" customWidth="1"/>
    <col min="12278" max="12278" width="11.125" customWidth="1"/>
    <col min="12279" max="12279" width="14.875" customWidth="1"/>
    <col min="12280" max="12280" width="3" customWidth="1"/>
    <col min="12281" max="12281" width="3.125" customWidth="1"/>
    <col min="12282" max="12282" width="11.625" customWidth="1"/>
    <col min="12283" max="12283" width="10" customWidth="1"/>
    <col min="12284" max="12284" width="6.625" customWidth="1"/>
    <col min="12285" max="12285" width="2.125" customWidth="1"/>
    <col min="12286" max="12286" width="12.625" customWidth="1"/>
    <col min="12287" max="12287" width="6.75" customWidth="1"/>
    <col min="12288" max="12289" width="14.625" customWidth="1"/>
    <col min="12290" max="12290" width="14.875" customWidth="1"/>
    <col min="12291" max="12291" width="15.125" customWidth="1"/>
    <col min="12292" max="12292" width="11.875" customWidth="1"/>
    <col min="12293" max="12293" width="11" customWidth="1"/>
    <col min="12294" max="12297" width="10.75" customWidth="1"/>
    <col min="12298" max="12298" width="15.5" customWidth="1"/>
    <col min="12300" max="12300" width="5.875" customWidth="1"/>
    <col min="12301" max="12301" width="6.875" customWidth="1"/>
    <col min="12302" max="12302" width="13.375" customWidth="1"/>
    <col min="12303" max="12303" width="15.875" customWidth="1"/>
    <col min="12531" max="12531" width="2.125" customWidth="1"/>
    <col min="12532" max="12532" width="10.375" customWidth="1"/>
    <col min="12533" max="12533" width="7.75" customWidth="1"/>
    <col min="12534" max="12534" width="11.125" customWidth="1"/>
    <col min="12535" max="12535" width="14.875" customWidth="1"/>
    <col min="12536" max="12536" width="3" customWidth="1"/>
    <col min="12537" max="12537" width="3.125" customWidth="1"/>
    <col min="12538" max="12538" width="11.625" customWidth="1"/>
    <col min="12539" max="12539" width="10" customWidth="1"/>
    <col min="12540" max="12540" width="6.625" customWidth="1"/>
    <col min="12541" max="12541" width="2.125" customWidth="1"/>
    <col min="12542" max="12542" width="12.625" customWidth="1"/>
    <col min="12543" max="12543" width="6.75" customWidth="1"/>
    <col min="12544" max="12545" width="14.625" customWidth="1"/>
    <col min="12546" max="12546" width="14.875" customWidth="1"/>
    <col min="12547" max="12547" width="15.125" customWidth="1"/>
    <col min="12548" max="12548" width="11.875" customWidth="1"/>
    <col min="12549" max="12549" width="11" customWidth="1"/>
    <col min="12550" max="12553" width="10.75" customWidth="1"/>
    <col min="12554" max="12554" width="15.5" customWidth="1"/>
    <col min="12556" max="12556" width="5.875" customWidth="1"/>
    <col min="12557" max="12557" width="6.875" customWidth="1"/>
    <col min="12558" max="12558" width="13.375" customWidth="1"/>
    <col min="12559" max="12559" width="15.875" customWidth="1"/>
    <col min="12787" max="12787" width="2.125" customWidth="1"/>
    <col min="12788" max="12788" width="10.375" customWidth="1"/>
    <col min="12789" max="12789" width="7.75" customWidth="1"/>
    <col min="12790" max="12790" width="11.125" customWidth="1"/>
    <col min="12791" max="12791" width="14.875" customWidth="1"/>
    <col min="12792" max="12792" width="3" customWidth="1"/>
    <col min="12793" max="12793" width="3.125" customWidth="1"/>
    <col min="12794" max="12794" width="11.625" customWidth="1"/>
    <col min="12795" max="12795" width="10" customWidth="1"/>
    <col min="12796" max="12796" width="6.625" customWidth="1"/>
    <col min="12797" max="12797" width="2.125" customWidth="1"/>
    <col min="12798" max="12798" width="12.625" customWidth="1"/>
    <col min="12799" max="12799" width="6.75" customWidth="1"/>
    <col min="12800" max="12801" width="14.625" customWidth="1"/>
    <col min="12802" max="12802" width="14.875" customWidth="1"/>
    <col min="12803" max="12803" width="15.125" customWidth="1"/>
    <col min="12804" max="12804" width="11.875" customWidth="1"/>
    <col min="12805" max="12805" width="11" customWidth="1"/>
    <col min="12806" max="12809" width="10.75" customWidth="1"/>
    <col min="12810" max="12810" width="15.5" customWidth="1"/>
    <col min="12812" max="12812" width="5.875" customWidth="1"/>
    <col min="12813" max="12813" width="6.875" customWidth="1"/>
    <col min="12814" max="12814" width="13.375" customWidth="1"/>
    <col min="12815" max="12815" width="15.875" customWidth="1"/>
    <col min="13043" max="13043" width="2.125" customWidth="1"/>
    <col min="13044" max="13044" width="10.375" customWidth="1"/>
    <col min="13045" max="13045" width="7.75" customWidth="1"/>
    <col min="13046" max="13046" width="11.125" customWidth="1"/>
    <col min="13047" max="13047" width="14.875" customWidth="1"/>
    <col min="13048" max="13048" width="3" customWidth="1"/>
    <col min="13049" max="13049" width="3.125" customWidth="1"/>
    <col min="13050" max="13050" width="11.625" customWidth="1"/>
    <col min="13051" max="13051" width="10" customWidth="1"/>
    <col min="13052" max="13052" width="6.625" customWidth="1"/>
    <col min="13053" max="13053" width="2.125" customWidth="1"/>
    <col min="13054" max="13054" width="12.625" customWidth="1"/>
    <col min="13055" max="13055" width="6.75" customWidth="1"/>
    <col min="13056" max="13057" width="14.625" customWidth="1"/>
    <col min="13058" max="13058" width="14.875" customWidth="1"/>
    <col min="13059" max="13059" width="15.125" customWidth="1"/>
    <col min="13060" max="13060" width="11.875" customWidth="1"/>
    <col min="13061" max="13061" width="11" customWidth="1"/>
    <col min="13062" max="13065" width="10.75" customWidth="1"/>
    <col min="13066" max="13066" width="15.5" customWidth="1"/>
    <col min="13068" max="13068" width="5.875" customWidth="1"/>
    <col min="13069" max="13069" width="6.875" customWidth="1"/>
    <col min="13070" max="13070" width="13.375" customWidth="1"/>
    <col min="13071" max="13071" width="15.875" customWidth="1"/>
    <col min="13299" max="13299" width="2.125" customWidth="1"/>
    <col min="13300" max="13300" width="10.375" customWidth="1"/>
    <col min="13301" max="13301" width="7.75" customWidth="1"/>
    <col min="13302" max="13302" width="11.125" customWidth="1"/>
    <col min="13303" max="13303" width="14.875" customWidth="1"/>
    <col min="13304" max="13304" width="3" customWidth="1"/>
    <col min="13305" max="13305" width="3.125" customWidth="1"/>
    <col min="13306" max="13306" width="11.625" customWidth="1"/>
    <col min="13307" max="13307" width="10" customWidth="1"/>
    <col min="13308" max="13308" width="6.625" customWidth="1"/>
    <col min="13309" max="13309" width="2.125" customWidth="1"/>
    <col min="13310" max="13310" width="12.625" customWidth="1"/>
    <col min="13311" max="13311" width="6.75" customWidth="1"/>
    <col min="13312" max="13313" width="14.625" customWidth="1"/>
    <col min="13314" max="13314" width="14.875" customWidth="1"/>
    <col min="13315" max="13315" width="15.125" customWidth="1"/>
    <col min="13316" max="13316" width="11.875" customWidth="1"/>
    <col min="13317" max="13317" width="11" customWidth="1"/>
    <col min="13318" max="13321" width="10.75" customWidth="1"/>
    <col min="13322" max="13322" width="15.5" customWidth="1"/>
    <col min="13324" max="13324" width="5.875" customWidth="1"/>
    <col min="13325" max="13325" width="6.875" customWidth="1"/>
    <col min="13326" max="13326" width="13.375" customWidth="1"/>
    <col min="13327" max="13327" width="15.875" customWidth="1"/>
    <col min="13555" max="13555" width="2.125" customWidth="1"/>
    <col min="13556" max="13556" width="10.375" customWidth="1"/>
    <col min="13557" max="13557" width="7.75" customWidth="1"/>
    <col min="13558" max="13558" width="11.125" customWidth="1"/>
    <col min="13559" max="13559" width="14.875" customWidth="1"/>
    <col min="13560" max="13560" width="3" customWidth="1"/>
    <col min="13561" max="13561" width="3.125" customWidth="1"/>
    <col min="13562" max="13562" width="11.625" customWidth="1"/>
    <col min="13563" max="13563" width="10" customWidth="1"/>
    <col min="13564" max="13564" width="6.625" customWidth="1"/>
    <col min="13565" max="13565" width="2.125" customWidth="1"/>
    <col min="13566" max="13566" width="12.625" customWidth="1"/>
    <col min="13567" max="13567" width="6.75" customWidth="1"/>
    <col min="13568" max="13569" width="14.625" customWidth="1"/>
    <col min="13570" max="13570" width="14.875" customWidth="1"/>
    <col min="13571" max="13571" width="15.125" customWidth="1"/>
    <col min="13572" max="13572" width="11.875" customWidth="1"/>
    <col min="13573" max="13573" width="11" customWidth="1"/>
    <col min="13574" max="13577" width="10.75" customWidth="1"/>
    <col min="13578" max="13578" width="15.5" customWidth="1"/>
    <col min="13580" max="13580" width="5.875" customWidth="1"/>
    <col min="13581" max="13581" width="6.875" customWidth="1"/>
    <col min="13582" max="13582" width="13.375" customWidth="1"/>
    <col min="13583" max="13583" width="15.875" customWidth="1"/>
    <col min="13811" max="13811" width="2.125" customWidth="1"/>
    <col min="13812" max="13812" width="10.375" customWidth="1"/>
    <col min="13813" max="13813" width="7.75" customWidth="1"/>
    <col min="13814" max="13814" width="11.125" customWidth="1"/>
    <col min="13815" max="13815" width="14.875" customWidth="1"/>
    <col min="13816" max="13816" width="3" customWidth="1"/>
    <col min="13817" max="13817" width="3.125" customWidth="1"/>
    <col min="13818" max="13818" width="11.625" customWidth="1"/>
    <col min="13819" max="13819" width="10" customWidth="1"/>
    <col min="13820" max="13820" width="6.625" customWidth="1"/>
    <col min="13821" max="13821" width="2.125" customWidth="1"/>
    <col min="13822" max="13822" width="12.625" customWidth="1"/>
    <col min="13823" max="13823" width="6.75" customWidth="1"/>
    <col min="13824" max="13825" width="14.625" customWidth="1"/>
    <col min="13826" max="13826" width="14.875" customWidth="1"/>
    <col min="13827" max="13827" width="15.125" customWidth="1"/>
    <col min="13828" max="13828" width="11.875" customWidth="1"/>
    <col min="13829" max="13829" width="11" customWidth="1"/>
    <col min="13830" max="13833" width="10.75" customWidth="1"/>
    <col min="13834" max="13834" width="15.5" customWidth="1"/>
    <col min="13836" max="13836" width="5.875" customWidth="1"/>
    <col min="13837" max="13837" width="6.875" customWidth="1"/>
    <col min="13838" max="13838" width="13.375" customWidth="1"/>
    <col min="13839" max="13839" width="15.875" customWidth="1"/>
    <col min="14067" max="14067" width="2.125" customWidth="1"/>
    <col min="14068" max="14068" width="10.375" customWidth="1"/>
    <col min="14069" max="14069" width="7.75" customWidth="1"/>
    <col min="14070" max="14070" width="11.125" customWidth="1"/>
    <col min="14071" max="14071" width="14.875" customWidth="1"/>
    <col min="14072" max="14072" width="3" customWidth="1"/>
    <col min="14073" max="14073" width="3.125" customWidth="1"/>
    <col min="14074" max="14074" width="11.625" customWidth="1"/>
    <col min="14075" max="14075" width="10" customWidth="1"/>
    <col min="14076" max="14076" width="6.625" customWidth="1"/>
    <col min="14077" max="14077" width="2.125" customWidth="1"/>
    <col min="14078" max="14078" width="12.625" customWidth="1"/>
    <col min="14079" max="14079" width="6.75" customWidth="1"/>
    <col min="14080" max="14081" width="14.625" customWidth="1"/>
    <col min="14082" max="14082" width="14.875" customWidth="1"/>
    <col min="14083" max="14083" width="15.125" customWidth="1"/>
    <col min="14084" max="14084" width="11.875" customWidth="1"/>
    <col min="14085" max="14085" width="11" customWidth="1"/>
    <col min="14086" max="14089" width="10.75" customWidth="1"/>
    <col min="14090" max="14090" width="15.5" customWidth="1"/>
    <col min="14092" max="14092" width="5.875" customWidth="1"/>
    <col min="14093" max="14093" width="6.875" customWidth="1"/>
    <col min="14094" max="14094" width="13.375" customWidth="1"/>
    <col min="14095" max="14095" width="15.875" customWidth="1"/>
    <col min="14323" max="14323" width="2.125" customWidth="1"/>
    <col min="14324" max="14324" width="10.375" customWidth="1"/>
    <col min="14325" max="14325" width="7.75" customWidth="1"/>
    <col min="14326" max="14326" width="11.125" customWidth="1"/>
    <col min="14327" max="14327" width="14.875" customWidth="1"/>
    <col min="14328" max="14328" width="3" customWidth="1"/>
    <col min="14329" max="14329" width="3.125" customWidth="1"/>
    <col min="14330" max="14330" width="11.625" customWidth="1"/>
    <col min="14331" max="14331" width="10" customWidth="1"/>
    <col min="14332" max="14332" width="6.625" customWidth="1"/>
    <col min="14333" max="14333" width="2.125" customWidth="1"/>
    <col min="14334" max="14334" width="12.625" customWidth="1"/>
    <col min="14335" max="14335" width="6.75" customWidth="1"/>
    <col min="14336" max="14337" width="14.625" customWidth="1"/>
    <col min="14338" max="14338" width="14.875" customWidth="1"/>
    <col min="14339" max="14339" width="15.125" customWidth="1"/>
    <col min="14340" max="14340" width="11.875" customWidth="1"/>
    <col min="14341" max="14341" width="11" customWidth="1"/>
    <col min="14342" max="14345" width="10.75" customWidth="1"/>
    <col min="14346" max="14346" width="15.5" customWidth="1"/>
    <col min="14348" max="14348" width="5.875" customWidth="1"/>
    <col min="14349" max="14349" width="6.875" customWidth="1"/>
    <col min="14350" max="14350" width="13.375" customWidth="1"/>
    <col min="14351" max="14351" width="15.875" customWidth="1"/>
    <col min="14579" max="14579" width="2.125" customWidth="1"/>
    <col min="14580" max="14580" width="10.375" customWidth="1"/>
    <col min="14581" max="14581" width="7.75" customWidth="1"/>
    <col min="14582" max="14582" width="11.125" customWidth="1"/>
    <col min="14583" max="14583" width="14.875" customWidth="1"/>
    <col min="14584" max="14584" width="3" customWidth="1"/>
    <col min="14585" max="14585" width="3.125" customWidth="1"/>
    <col min="14586" max="14586" width="11.625" customWidth="1"/>
    <col min="14587" max="14587" width="10" customWidth="1"/>
    <col min="14588" max="14588" width="6.625" customWidth="1"/>
    <col min="14589" max="14589" width="2.125" customWidth="1"/>
    <col min="14590" max="14590" width="12.625" customWidth="1"/>
    <col min="14591" max="14591" width="6.75" customWidth="1"/>
    <col min="14592" max="14593" width="14.625" customWidth="1"/>
    <col min="14594" max="14594" width="14.875" customWidth="1"/>
    <col min="14595" max="14595" width="15.125" customWidth="1"/>
    <col min="14596" max="14596" width="11.875" customWidth="1"/>
    <col min="14597" max="14597" width="11" customWidth="1"/>
    <col min="14598" max="14601" width="10.75" customWidth="1"/>
    <col min="14602" max="14602" width="15.5" customWidth="1"/>
    <col min="14604" max="14604" width="5.875" customWidth="1"/>
    <col min="14605" max="14605" width="6.875" customWidth="1"/>
    <col min="14606" max="14606" width="13.375" customWidth="1"/>
    <col min="14607" max="14607" width="15.875" customWidth="1"/>
    <col min="14835" max="14835" width="2.125" customWidth="1"/>
    <col min="14836" max="14836" width="10.375" customWidth="1"/>
    <col min="14837" max="14837" width="7.75" customWidth="1"/>
    <col min="14838" max="14838" width="11.125" customWidth="1"/>
    <col min="14839" max="14839" width="14.875" customWidth="1"/>
    <col min="14840" max="14840" width="3" customWidth="1"/>
    <col min="14841" max="14841" width="3.125" customWidth="1"/>
    <col min="14842" max="14842" width="11.625" customWidth="1"/>
    <col min="14843" max="14843" width="10" customWidth="1"/>
    <col min="14844" max="14844" width="6.625" customWidth="1"/>
    <col min="14845" max="14845" width="2.125" customWidth="1"/>
    <col min="14846" max="14846" width="12.625" customWidth="1"/>
    <col min="14847" max="14847" width="6.75" customWidth="1"/>
    <col min="14848" max="14849" width="14.625" customWidth="1"/>
    <col min="14850" max="14850" width="14.875" customWidth="1"/>
    <col min="14851" max="14851" width="15.125" customWidth="1"/>
    <col min="14852" max="14852" width="11.875" customWidth="1"/>
    <col min="14853" max="14853" width="11" customWidth="1"/>
    <col min="14854" max="14857" width="10.75" customWidth="1"/>
    <col min="14858" max="14858" width="15.5" customWidth="1"/>
    <col min="14860" max="14860" width="5.875" customWidth="1"/>
    <col min="14861" max="14861" width="6.875" customWidth="1"/>
    <col min="14862" max="14862" width="13.375" customWidth="1"/>
    <col min="14863" max="14863" width="15.875" customWidth="1"/>
    <col min="15091" max="15091" width="2.125" customWidth="1"/>
    <col min="15092" max="15092" width="10.375" customWidth="1"/>
    <col min="15093" max="15093" width="7.75" customWidth="1"/>
    <col min="15094" max="15094" width="11.125" customWidth="1"/>
    <col min="15095" max="15095" width="14.875" customWidth="1"/>
    <col min="15096" max="15096" width="3" customWidth="1"/>
    <col min="15097" max="15097" width="3.125" customWidth="1"/>
    <col min="15098" max="15098" width="11.625" customWidth="1"/>
    <col min="15099" max="15099" width="10" customWidth="1"/>
    <col min="15100" max="15100" width="6.625" customWidth="1"/>
    <col min="15101" max="15101" width="2.125" customWidth="1"/>
    <col min="15102" max="15102" width="12.625" customWidth="1"/>
    <col min="15103" max="15103" width="6.75" customWidth="1"/>
    <col min="15104" max="15105" width="14.625" customWidth="1"/>
    <col min="15106" max="15106" width="14.875" customWidth="1"/>
    <col min="15107" max="15107" width="15.125" customWidth="1"/>
    <col min="15108" max="15108" width="11.875" customWidth="1"/>
    <col min="15109" max="15109" width="11" customWidth="1"/>
    <col min="15110" max="15113" width="10.75" customWidth="1"/>
    <col min="15114" max="15114" width="15.5" customWidth="1"/>
    <col min="15116" max="15116" width="5.875" customWidth="1"/>
    <col min="15117" max="15117" width="6.875" customWidth="1"/>
    <col min="15118" max="15118" width="13.375" customWidth="1"/>
    <col min="15119" max="15119" width="15.875" customWidth="1"/>
    <col min="15347" max="15347" width="2.125" customWidth="1"/>
    <col min="15348" max="15348" width="10.375" customWidth="1"/>
    <col min="15349" max="15349" width="7.75" customWidth="1"/>
    <col min="15350" max="15350" width="11.125" customWidth="1"/>
    <col min="15351" max="15351" width="14.875" customWidth="1"/>
    <col min="15352" max="15352" width="3" customWidth="1"/>
    <col min="15353" max="15353" width="3.125" customWidth="1"/>
    <col min="15354" max="15354" width="11.625" customWidth="1"/>
    <col min="15355" max="15355" width="10" customWidth="1"/>
    <col min="15356" max="15356" width="6.625" customWidth="1"/>
    <col min="15357" max="15357" width="2.125" customWidth="1"/>
    <col min="15358" max="15358" width="12.625" customWidth="1"/>
    <col min="15359" max="15359" width="6.75" customWidth="1"/>
    <col min="15360" max="15361" width="14.625" customWidth="1"/>
    <col min="15362" max="15362" width="14.875" customWidth="1"/>
    <col min="15363" max="15363" width="15.125" customWidth="1"/>
    <col min="15364" max="15364" width="11.875" customWidth="1"/>
    <col min="15365" max="15365" width="11" customWidth="1"/>
    <col min="15366" max="15369" width="10.75" customWidth="1"/>
    <col min="15370" max="15370" width="15.5" customWidth="1"/>
    <col min="15372" max="15372" width="5.875" customWidth="1"/>
    <col min="15373" max="15373" width="6.875" customWidth="1"/>
    <col min="15374" max="15374" width="13.375" customWidth="1"/>
    <col min="15375" max="15375" width="15.875" customWidth="1"/>
    <col min="15603" max="15603" width="2.125" customWidth="1"/>
    <col min="15604" max="15604" width="10.375" customWidth="1"/>
    <col min="15605" max="15605" width="7.75" customWidth="1"/>
    <col min="15606" max="15606" width="11.125" customWidth="1"/>
    <col min="15607" max="15607" width="14.875" customWidth="1"/>
    <col min="15608" max="15608" width="3" customWidth="1"/>
    <col min="15609" max="15609" width="3.125" customWidth="1"/>
    <col min="15610" max="15610" width="11.625" customWidth="1"/>
    <col min="15611" max="15611" width="10" customWidth="1"/>
    <col min="15612" max="15612" width="6.625" customWidth="1"/>
    <col min="15613" max="15613" width="2.125" customWidth="1"/>
    <col min="15614" max="15614" width="12.625" customWidth="1"/>
    <col min="15615" max="15615" width="6.75" customWidth="1"/>
    <col min="15616" max="15617" width="14.625" customWidth="1"/>
    <col min="15618" max="15618" width="14.875" customWidth="1"/>
    <col min="15619" max="15619" width="15.125" customWidth="1"/>
    <col min="15620" max="15620" width="11.875" customWidth="1"/>
    <col min="15621" max="15621" width="11" customWidth="1"/>
    <col min="15622" max="15625" width="10.75" customWidth="1"/>
    <col min="15626" max="15626" width="15.5" customWidth="1"/>
    <col min="15628" max="15628" width="5.875" customWidth="1"/>
    <col min="15629" max="15629" width="6.875" customWidth="1"/>
    <col min="15630" max="15630" width="13.375" customWidth="1"/>
    <col min="15631" max="15631" width="15.875" customWidth="1"/>
    <col min="15859" max="15859" width="2.125" customWidth="1"/>
    <col min="15860" max="15860" width="10.375" customWidth="1"/>
    <col min="15861" max="15861" width="7.75" customWidth="1"/>
    <col min="15862" max="15862" width="11.125" customWidth="1"/>
    <col min="15863" max="15863" width="14.875" customWidth="1"/>
    <col min="15864" max="15864" width="3" customWidth="1"/>
    <col min="15865" max="15865" width="3.125" customWidth="1"/>
    <col min="15866" max="15866" width="11.625" customWidth="1"/>
    <col min="15867" max="15867" width="10" customWidth="1"/>
    <col min="15868" max="15868" width="6.625" customWidth="1"/>
    <col min="15869" max="15869" width="2.125" customWidth="1"/>
    <col min="15870" max="15870" width="12.625" customWidth="1"/>
    <col min="15871" max="15871" width="6.75" customWidth="1"/>
    <col min="15872" max="15873" width="14.625" customWidth="1"/>
    <col min="15874" max="15874" width="14.875" customWidth="1"/>
    <col min="15875" max="15875" width="15.125" customWidth="1"/>
    <col min="15876" max="15876" width="11.875" customWidth="1"/>
    <col min="15877" max="15877" width="11" customWidth="1"/>
    <col min="15878" max="15881" width="10.75" customWidth="1"/>
    <col min="15882" max="15882" width="15.5" customWidth="1"/>
    <col min="15884" max="15884" width="5.875" customWidth="1"/>
    <col min="15885" max="15885" width="6.875" customWidth="1"/>
    <col min="15886" max="15886" width="13.375" customWidth="1"/>
    <col min="15887" max="15887" width="15.875" customWidth="1"/>
    <col min="16115" max="16115" width="2.125" customWidth="1"/>
    <col min="16116" max="16116" width="10.375" customWidth="1"/>
    <col min="16117" max="16117" width="7.75" customWidth="1"/>
    <col min="16118" max="16118" width="11.125" customWidth="1"/>
    <col min="16119" max="16119" width="14.875" customWidth="1"/>
    <col min="16120" max="16120" width="3" customWidth="1"/>
    <col min="16121" max="16121" width="3.125" customWidth="1"/>
    <col min="16122" max="16122" width="11.625" customWidth="1"/>
    <col min="16123" max="16123" width="10" customWidth="1"/>
    <col min="16124" max="16124" width="6.625" customWidth="1"/>
    <col min="16125" max="16125" width="2.125" customWidth="1"/>
    <col min="16126" max="16126" width="12.625" customWidth="1"/>
    <col min="16127" max="16127" width="6.75" customWidth="1"/>
    <col min="16128" max="16129" width="14.625" customWidth="1"/>
    <col min="16130" max="16130" width="14.875" customWidth="1"/>
    <col min="16131" max="16131" width="15.125" customWidth="1"/>
    <col min="16132" max="16132" width="11.875" customWidth="1"/>
    <col min="16133" max="16133" width="11" customWidth="1"/>
    <col min="16134" max="16137" width="10.75" customWidth="1"/>
    <col min="16138" max="16138" width="15.5" customWidth="1"/>
    <col min="16140" max="16140" width="5.875" customWidth="1"/>
    <col min="16141" max="16141" width="6.875" customWidth="1"/>
    <col min="16142" max="16142" width="13.375" customWidth="1"/>
    <col min="16143" max="16143" width="15.875" customWidth="1"/>
  </cols>
  <sheetData>
    <row r="1" spans="1:16" ht="14.25">
      <c r="B1" s="104">
        <v>42340</v>
      </c>
      <c r="C1" s="103"/>
      <c r="D1" s="102" t="s">
        <v>142</v>
      </c>
      <c r="E1" s="101"/>
      <c r="F1" s="87"/>
      <c r="G1" s="120"/>
      <c r="H1" s="100" t="s">
        <v>207</v>
      </c>
      <c r="I1" s="99"/>
      <c r="J1" s="120"/>
      <c r="O1" s="122">
        <v>42340</v>
      </c>
      <c r="P1" s="123"/>
    </row>
    <row r="2" spans="1:16" ht="5.25" customHeight="1">
      <c r="O2" s="124"/>
      <c r="P2" s="125"/>
    </row>
    <row r="3" spans="1:16" ht="3.75" customHeight="1" thickBot="1">
      <c r="O3" s="126"/>
      <c r="P3" s="127"/>
    </row>
    <row r="4" spans="1:16" ht="15.95" customHeight="1" thickBot="1">
      <c r="A4" s="85" t="s">
        <v>141</v>
      </c>
      <c r="B4" s="120"/>
      <c r="C4" s="120"/>
      <c r="D4" s="120"/>
      <c r="E4" s="120"/>
      <c r="F4" s="120"/>
      <c r="G4" s="120"/>
      <c r="H4" s="120"/>
      <c r="I4" s="120"/>
      <c r="J4" s="77"/>
      <c r="K4" s="89" t="s">
        <v>140</v>
      </c>
      <c r="O4" s="128" t="s">
        <v>147</v>
      </c>
      <c r="P4" s="129"/>
    </row>
    <row r="5" spans="1:16" ht="21" customHeight="1">
      <c r="B5" s="98" t="s">
        <v>139</v>
      </c>
      <c r="C5" s="78"/>
      <c r="D5" s="120"/>
      <c r="E5" s="77" t="s">
        <v>138</v>
      </c>
      <c r="F5" s="87"/>
      <c r="G5" s="78" t="s">
        <v>137</v>
      </c>
      <c r="H5" s="98"/>
      <c r="I5" s="117" t="s">
        <v>136</v>
      </c>
      <c r="J5" s="117"/>
      <c r="K5" s="73"/>
      <c r="L5" s="97"/>
      <c r="M5" s="70" t="s">
        <v>135</v>
      </c>
      <c r="N5" s="77" t="s">
        <v>134</v>
      </c>
      <c r="O5" s="77" t="s">
        <v>133</v>
      </c>
      <c r="P5" s="77" t="s">
        <v>132</v>
      </c>
    </row>
    <row r="6" spans="1:16" ht="15.95" customHeight="1">
      <c r="A6" s="73"/>
      <c r="B6" s="95">
        <v>42340</v>
      </c>
      <c r="C6" s="95"/>
      <c r="D6" s="96"/>
      <c r="E6" s="95">
        <v>42249</v>
      </c>
      <c r="F6" s="96"/>
      <c r="G6" s="95"/>
      <c r="H6" s="95"/>
      <c r="I6" s="94"/>
      <c r="J6" s="116"/>
      <c r="K6" s="73"/>
      <c r="L6" s="88" t="s">
        <v>198</v>
      </c>
      <c r="M6" s="79" t="s">
        <v>119</v>
      </c>
      <c r="N6" s="51">
        <v>420450</v>
      </c>
      <c r="O6" s="51">
        <v>420452</v>
      </c>
      <c r="P6" s="51">
        <v>-2</v>
      </c>
    </row>
    <row r="7" spans="1:16" ht="15.95" customHeight="1">
      <c r="A7" s="73"/>
      <c r="B7" s="92">
        <v>7412077</v>
      </c>
      <c r="C7" s="78"/>
      <c r="D7" s="93"/>
      <c r="E7" s="92">
        <v>7409858</v>
      </c>
      <c r="F7" s="93"/>
      <c r="G7" s="92">
        <v>2219</v>
      </c>
      <c r="H7" s="92"/>
      <c r="I7" s="91">
        <v>2.9950000000000001E-2</v>
      </c>
      <c r="K7" s="73"/>
      <c r="L7" s="88" t="s">
        <v>148</v>
      </c>
      <c r="M7" s="79" t="s">
        <v>119</v>
      </c>
      <c r="N7" s="51">
        <v>423124</v>
      </c>
      <c r="O7" s="51">
        <v>423334</v>
      </c>
      <c r="P7" s="51">
        <v>-210</v>
      </c>
    </row>
    <row r="8" spans="1:16" ht="15.95" customHeight="1">
      <c r="A8" s="73"/>
      <c r="K8" s="73"/>
      <c r="L8" s="88" t="s">
        <v>200</v>
      </c>
      <c r="M8" s="79" t="s">
        <v>119</v>
      </c>
      <c r="N8" s="51">
        <v>422533</v>
      </c>
      <c r="O8" s="51">
        <v>422450</v>
      </c>
      <c r="P8" s="51">
        <v>83</v>
      </c>
    </row>
    <row r="9" spans="1:16" ht="15.95" customHeight="1">
      <c r="A9" s="73" t="s">
        <v>130</v>
      </c>
      <c r="K9" s="73"/>
      <c r="L9" s="88" t="s">
        <v>149</v>
      </c>
      <c r="M9" s="79" t="s">
        <v>119</v>
      </c>
      <c r="N9" s="51">
        <v>326567</v>
      </c>
      <c r="O9" s="51">
        <v>327089</v>
      </c>
      <c r="P9" s="51">
        <v>-522</v>
      </c>
    </row>
    <row r="10" spans="1:16" ht="15.95" customHeight="1">
      <c r="A10" s="73"/>
      <c r="B10" s="85" t="s">
        <v>117</v>
      </c>
      <c r="C10" s="85" t="s">
        <v>105</v>
      </c>
      <c r="D10" s="85"/>
      <c r="E10" s="90">
        <v>342733</v>
      </c>
      <c r="F10" s="90"/>
      <c r="G10" s="90"/>
      <c r="H10" s="90"/>
      <c r="I10" s="85"/>
      <c r="K10" s="73"/>
      <c r="L10" s="88" t="s">
        <v>208</v>
      </c>
      <c r="M10" s="79" t="s">
        <v>119</v>
      </c>
      <c r="N10" s="51">
        <v>450074</v>
      </c>
      <c r="O10" s="51">
        <v>449902</v>
      </c>
      <c r="P10" s="51">
        <v>172</v>
      </c>
    </row>
    <row r="11" spans="1:16" ht="15.95" customHeight="1">
      <c r="A11" s="73"/>
      <c r="B11" s="85" t="s">
        <v>116</v>
      </c>
      <c r="C11" s="85" t="s">
        <v>107</v>
      </c>
      <c r="D11" s="85"/>
      <c r="E11" s="90">
        <v>342647</v>
      </c>
      <c r="F11" s="90"/>
      <c r="G11" s="90"/>
      <c r="H11" s="90"/>
      <c r="K11" s="73"/>
      <c r="L11" s="88" t="s">
        <v>209</v>
      </c>
      <c r="M11" s="79" t="s">
        <v>119</v>
      </c>
      <c r="N11" s="51">
        <v>373250</v>
      </c>
      <c r="O11" s="51">
        <v>373195</v>
      </c>
      <c r="P11" s="51">
        <v>55</v>
      </c>
    </row>
    <row r="12" spans="1:16" ht="15.95" customHeight="1">
      <c r="A12" s="73"/>
      <c r="B12" s="85" t="s">
        <v>115</v>
      </c>
      <c r="C12" s="85" t="s">
        <v>124</v>
      </c>
      <c r="D12" s="85"/>
      <c r="E12" s="90">
        <v>277031</v>
      </c>
      <c r="F12" s="90"/>
      <c r="G12" s="90"/>
      <c r="H12" s="90"/>
      <c r="K12" s="73"/>
      <c r="L12" s="88" t="s">
        <v>210</v>
      </c>
      <c r="M12" s="79" t="s">
        <v>119</v>
      </c>
      <c r="N12" s="51">
        <v>437521</v>
      </c>
      <c r="O12" s="51">
        <v>437068</v>
      </c>
      <c r="P12" s="51">
        <v>453</v>
      </c>
    </row>
    <row r="13" spans="1:16" ht="15.95" customHeight="1">
      <c r="A13" s="73"/>
      <c r="B13" s="85" t="s">
        <v>113</v>
      </c>
      <c r="C13" s="85" t="s">
        <v>122</v>
      </c>
      <c r="D13" s="85"/>
      <c r="E13" s="90">
        <v>245252</v>
      </c>
      <c r="F13" s="90"/>
      <c r="G13" s="90"/>
      <c r="H13" s="90"/>
      <c r="K13" s="73"/>
      <c r="L13" s="88" t="s">
        <v>211</v>
      </c>
      <c r="M13" s="79" t="s">
        <v>119</v>
      </c>
      <c r="N13" s="51">
        <v>388709</v>
      </c>
      <c r="O13" s="51">
        <v>388319</v>
      </c>
      <c r="P13" s="51">
        <v>390</v>
      </c>
    </row>
    <row r="14" spans="1:16" ht="15.95" customHeight="1">
      <c r="A14" s="73"/>
      <c r="B14" s="85" t="s">
        <v>126</v>
      </c>
      <c r="C14" s="85" t="s">
        <v>131</v>
      </c>
      <c r="D14" s="85"/>
      <c r="E14" s="90">
        <v>229372</v>
      </c>
      <c r="F14" s="90"/>
      <c r="G14" s="90"/>
      <c r="H14" s="90"/>
      <c r="K14" s="73"/>
      <c r="L14" s="88" t="s">
        <v>212</v>
      </c>
      <c r="M14" s="79" t="s">
        <v>119</v>
      </c>
      <c r="N14" s="51">
        <v>309318</v>
      </c>
      <c r="O14" s="51">
        <v>309188</v>
      </c>
      <c r="P14" s="51">
        <v>130</v>
      </c>
    </row>
    <row r="15" spans="1:16" ht="15.95" customHeight="1">
      <c r="A15" s="73"/>
      <c r="K15" s="73"/>
      <c r="L15" s="88" t="s">
        <v>213</v>
      </c>
      <c r="M15" s="79" t="s">
        <v>119</v>
      </c>
      <c r="N15" s="51">
        <v>445792</v>
      </c>
      <c r="O15" s="51">
        <v>445250</v>
      </c>
      <c r="P15" s="51">
        <v>542</v>
      </c>
    </row>
    <row r="16" spans="1:16" ht="15.95" customHeight="1">
      <c r="A16" s="73" t="s">
        <v>123</v>
      </c>
      <c r="B16" s="85"/>
      <c r="C16" s="85"/>
      <c r="D16" s="85"/>
      <c r="E16" s="90"/>
      <c r="F16" s="90"/>
      <c r="G16" s="90"/>
      <c r="H16" s="90"/>
      <c r="K16" s="73"/>
      <c r="L16" s="88" t="s">
        <v>201</v>
      </c>
      <c r="M16" s="79" t="s">
        <v>119</v>
      </c>
      <c r="N16" s="51">
        <v>382130</v>
      </c>
      <c r="O16" s="51">
        <v>382890</v>
      </c>
      <c r="P16" s="51">
        <v>-760</v>
      </c>
    </row>
    <row r="17" spans="1:16" ht="15.95" customHeight="1">
      <c r="A17" s="73"/>
      <c r="B17" s="85" t="s">
        <v>117</v>
      </c>
      <c r="C17" s="85" t="s">
        <v>111</v>
      </c>
      <c r="D17" s="85"/>
      <c r="E17" s="90">
        <v>526</v>
      </c>
      <c r="F17" s="90"/>
      <c r="G17" s="90"/>
      <c r="H17" s="90"/>
      <c r="K17" s="73"/>
      <c r="L17" s="88" t="s">
        <v>150</v>
      </c>
      <c r="M17" s="79" t="s">
        <v>119</v>
      </c>
      <c r="N17" s="51">
        <v>381731</v>
      </c>
      <c r="O17" s="51">
        <v>381198</v>
      </c>
      <c r="P17" s="51">
        <v>533</v>
      </c>
    </row>
    <row r="18" spans="1:16" ht="15.95" customHeight="1">
      <c r="A18" s="73"/>
      <c r="B18" s="85" t="s">
        <v>116</v>
      </c>
      <c r="C18" s="85" t="s">
        <v>114</v>
      </c>
      <c r="D18" s="85"/>
      <c r="E18" s="90">
        <v>520</v>
      </c>
      <c r="F18" s="90"/>
      <c r="G18" s="90"/>
      <c r="H18" s="90"/>
      <c r="K18" s="73"/>
      <c r="L18" s="88" t="s">
        <v>151</v>
      </c>
      <c r="M18" s="79" t="s">
        <v>119</v>
      </c>
      <c r="N18" s="51">
        <v>466137</v>
      </c>
      <c r="O18" s="51">
        <v>465703</v>
      </c>
      <c r="P18" s="51">
        <v>434</v>
      </c>
    </row>
    <row r="19" spans="1:16" ht="15.95" customHeight="1">
      <c r="A19" s="73"/>
      <c r="B19" s="85" t="s">
        <v>115</v>
      </c>
      <c r="C19" s="85" t="s">
        <v>203</v>
      </c>
      <c r="D19" s="85"/>
      <c r="E19" s="90">
        <v>509</v>
      </c>
      <c r="F19" s="90"/>
      <c r="G19" s="90"/>
      <c r="H19" s="90"/>
      <c r="K19" s="73"/>
      <c r="L19" s="88" t="s">
        <v>214</v>
      </c>
      <c r="M19" s="79" t="s">
        <v>119</v>
      </c>
      <c r="N19" s="51">
        <v>446526</v>
      </c>
      <c r="O19" s="51">
        <v>446052</v>
      </c>
      <c r="P19" s="51">
        <v>474</v>
      </c>
    </row>
    <row r="20" spans="1:16" ht="15.95" customHeight="1">
      <c r="A20" s="73"/>
      <c r="B20" s="85" t="s">
        <v>113</v>
      </c>
      <c r="C20" s="85" t="s">
        <v>105</v>
      </c>
      <c r="D20" s="85"/>
      <c r="E20" s="90">
        <v>489</v>
      </c>
      <c r="F20" s="90"/>
      <c r="G20" s="90"/>
      <c r="H20" s="90"/>
      <c r="K20" s="73"/>
      <c r="L20" s="88" t="s">
        <v>215</v>
      </c>
      <c r="M20" s="79" t="s">
        <v>119</v>
      </c>
      <c r="N20" s="51">
        <v>457264</v>
      </c>
      <c r="O20" s="51">
        <v>457264</v>
      </c>
      <c r="P20" s="51">
        <v>0</v>
      </c>
    </row>
    <row r="21" spans="1:16" ht="15.95" customHeight="1">
      <c r="A21" s="73"/>
      <c r="B21" s="85" t="s">
        <v>216</v>
      </c>
      <c r="C21" s="85" t="s">
        <v>227</v>
      </c>
      <c r="D21" s="85"/>
      <c r="E21" s="90">
        <v>309</v>
      </c>
      <c r="F21" s="90"/>
      <c r="G21" s="90"/>
      <c r="H21" s="90"/>
      <c r="K21" s="73"/>
      <c r="L21" s="88" t="s">
        <v>217</v>
      </c>
      <c r="M21" s="79" t="s">
        <v>119</v>
      </c>
      <c r="N21" s="51">
        <v>433005</v>
      </c>
      <c r="O21" s="51">
        <v>433051</v>
      </c>
      <c r="P21" s="51">
        <v>-46</v>
      </c>
    </row>
    <row r="22" spans="1:16" ht="15.75" customHeight="1">
      <c r="A22" s="73"/>
      <c r="K22" s="73"/>
      <c r="L22" s="88" t="s">
        <v>218</v>
      </c>
      <c r="M22" s="79" t="s">
        <v>119</v>
      </c>
      <c r="N22" s="51">
        <v>424058</v>
      </c>
      <c r="O22" s="51">
        <v>424511</v>
      </c>
      <c r="P22" s="51">
        <v>-453</v>
      </c>
    </row>
    <row r="23" spans="1:16" ht="15.95" customHeight="1">
      <c r="A23" s="89" t="s">
        <v>118</v>
      </c>
      <c r="K23" s="73"/>
      <c r="L23" s="88" t="s">
        <v>219</v>
      </c>
      <c r="M23" s="79" t="s">
        <v>220</v>
      </c>
      <c r="N23" s="51">
        <v>423888</v>
      </c>
      <c r="O23" s="51">
        <v>422942</v>
      </c>
      <c r="P23" s="51">
        <v>946</v>
      </c>
    </row>
    <row r="24" spans="1:16" ht="15.95" customHeight="1">
      <c r="A24" s="73"/>
      <c r="B24" s="85" t="s">
        <v>117</v>
      </c>
      <c r="C24" s="85" t="s">
        <v>203</v>
      </c>
      <c r="D24" s="85"/>
      <c r="E24" s="82">
        <v>0.39094000000000001</v>
      </c>
      <c r="F24" s="82"/>
      <c r="G24" s="80" t="s">
        <v>110</v>
      </c>
      <c r="H24" s="81">
        <v>509</v>
      </c>
      <c r="I24" s="84"/>
      <c r="K24" s="73"/>
      <c r="L24" s="85"/>
      <c r="M24" s="79"/>
      <c r="N24" s="51"/>
      <c r="O24" s="51"/>
      <c r="P24" s="51"/>
    </row>
    <row r="25" spans="1:16" ht="15.95" customHeight="1">
      <c r="A25" s="73"/>
      <c r="B25" s="85" t="s">
        <v>116</v>
      </c>
      <c r="C25" s="85" t="s">
        <v>111</v>
      </c>
      <c r="D25" s="85"/>
      <c r="E25" s="82">
        <v>0.29075000000000001</v>
      </c>
      <c r="F25" s="82"/>
      <c r="G25" s="80" t="s">
        <v>110</v>
      </c>
      <c r="H25" s="81">
        <v>526</v>
      </c>
      <c r="I25" s="84"/>
      <c r="K25" s="73"/>
      <c r="L25" s="86" t="s">
        <v>221</v>
      </c>
      <c r="M25" s="79" t="s">
        <v>222</v>
      </c>
      <c r="N25" s="51">
        <v>926509</v>
      </c>
      <c r="O25" s="51">
        <v>926232</v>
      </c>
      <c r="P25" s="51">
        <v>277</v>
      </c>
    </row>
    <row r="26" spans="1:16" ht="15.95" customHeight="1">
      <c r="A26" s="73"/>
      <c r="B26" s="85" t="s">
        <v>115</v>
      </c>
      <c r="C26" s="85" t="s">
        <v>114</v>
      </c>
      <c r="D26" s="85"/>
      <c r="E26" s="82">
        <v>0.26241999999999999</v>
      </c>
      <c r="F26" s="82"/>
      <c r="G26" s="80" t="s">
        <v>110</v>
      </c>
      <c r="H26" s="81">
        <v>520</v>
      </c>
      <c r="I26" s="84"/>
      <c r="K26" s="73"/>
    </row>
    <row r="27" spans="1:16" ht="15.95" customHeight="1">
      <c r="A27" s="73"/>
      <c r="B27" s="85" t="s">
        <v>113</v>
      </c>
      <c r="C27" s="85" t="s">
        <v>230</v>
      </c>
      <c r="D27" s="85"/>
      <c r="E27" s="82">
        <v>0.21234</v>
      </c>
      <c r="F27" s="82"/>
      <c r="G27" s="80" t="s">
        <v>110</v>
      </c>
      <c r="H27" s="81">
        <v>222</v>
      </c>
      <c r="I27" s="84"/>
      <c r="K27" s="73"/>
      <c r="L27" t="s">
        <v>112</v>
      </c>
    </row>
    <row r="28" spans="1:16" ht="15.75" customHeight="1">
      <c r="A28" s="73"/>
      <c r="B28" s="85" t="s">
        <v>216</v>
      </c>
      <c r="C28" s="85" t="s">
        <v>121</v>
      </c>
      <c r="D28" s="85"/>
      <c r="E28" s="82">
        <v>0.17977000000000001</v>
      </c>
      <c r="F28" s="82"/>
      <c r="G28" s="80" t="s">
        <v>110</v>
      </c>
      <c r="H28" s="81">
        <v>288</v>
      </c>
      <c r="I28" s="84"/>
      <c r="K28" s="73"/>
      <c r="L28" s="121" t="s">
        <v>223</v>
      </c>
      <c r="M28" s="121"/>
      <c r="N28" s="121"/>
      <c r="O28" s="121"/>
      <c r="P28" s="121"/>
    </row>
    <row r="29" spans="1:16" ht="15.75" customHeight="1">
      <c r="A29" s="73"/>
      <c r="C29" s="83"/>
      <c r="E29" s="82"/>
      <c r="G29" s="80"/>
      <c r="H29" s="81"/>
      <c r="K29" s="73"/>
      <c r="L29" s="121" t="s">
        <v>224</v>
      </c>
      <c r="M29" s="121"/>
      <c r="N29" s="121"/>
      <c r="O29" s="121"/>
      <c r="P29" s="121"/>
    </row>
    <row r="30" spans="1:16" ht="15.95" customHeight="1">
      <c r="A30" s="73" t="s">
        <v>152</v>
      </c>
      <c r="G30" s="80"/>
      <c r="H30" s="79"/>
      <c r="K30" s="73"/>
      <c r="L30" s="130"/>
      <c r="M30" s="131"/>
      <c r="N30" s="131"/>
      <c r="O30" s="131"/>
      <c r="P30" s="131"/>
    </row>
    <row r="31" spans="1:16" ht="15.95" customHeight="1">
      <c r="A31" s="73"/>
      <c r="C31" s="78"/>
      <c r="D31" s="70" t="s">
        <v>109</v>
      </c>
      <c r="E31" s="70" t="s">
        <v>108</v>
      </c>
      <c r="F31" s="117"/>
      <c r="G31" s="117"/>
      <c r="H31" s="77"/>
      <c r="I31" s="77"/>
      <c r="K31" s="73"/>
      <c r="L31" s="131"/>
      <c r="M31" s="131"/>
      <c r="N31" s="131"/>
      <c r="O31" s="131"/>
      <c r="P31" s="131"/>
    </row>
    <row r="32" spans="1:16" ht="16.5" customHeight="1">
      <c r="A32" s="73"/>
      <c r="B32" t="s">
        <v>107</v>
      </c>
      <c r="D32" s="51">
        <v>-648</v>
      </c>
      <c r="E32" s="50">
        <v>-0.18876000000000001</v>
      </c>
      <c r="F32" s="51"/>
      <c r="G32" s="51"/>
      <c r="H32" s="50"/>
      <c r="I32" s="50"/>
      <c r="K32" s="73"/>
      <c r="L32" s="76" t="s">
        <v>153</v>
      </c>
    </row>
    <row r="33" spans="1:16" ht="16.5" customHeight="1">
      <c r="A33" s="73"/>
      <c r="B33" t="s">
        <v>120</v>
      </c>
      <c r="D33" s="51">
        <v>-248</v>
      </c>
      <c r="E33" s="50">
        <v>-0.24385000000000001</v>
      </c>
      <c r="F33" s="51"/>
      <c r="G33" s="51"/>
      <c r="H33" s="50"/>
      <c r="I33" s="50"/>
      <c r="L33" s="75" t="s">
        <v>154</v>
      </c>
    </row>
    <row r="34" spans="1:16" ht="16.5" customHeight="1">
      <c r="A34" s="73"/>
      <c r="B34" t="s">
        <v>229</v>
      </c>
      <c r="D34" s="51">
        <v>-216</v>
      </c>
      <c r="E34" s="50">
        <v>-0.1457</v>
      </c>
      <c r="F34" s="51"/>
      <c r="G34" s="51"/>
      <c r="H34" s="50"/>
      <c r="I34" s="50"/>
      <c r="L34" s="74" t="s">
        <v>155</v>
      </c>
      <c r="M34" s="74"/>
      <c r="N34" s="117" t="s">
        <v>156</v>
      </c>
      <c r="O34" s="117" t="s">
        <v>157</v>
      </c>
      <c r="P34" s="117" t="s">
        <v>158</v>
      </c>
    </row>
    <row r="35" spans="1:16" ht="16.5" customHeight="1">
      <c r="A35" s="73"/>
      <c r="B35" t="s">
        <v>125</v>
      </c>
      <c r="D35" s="51">
        <v>-163</v>
      </c>
      <c r="E35" s="50">
        <v>-9.7659999999999997E-2</v>
      </c>
      <c r="F35" s="51"/>
      <c r="G35" s="51"/>
      <c r="H35" s="50"/>
      <c r="I35" s="50"/>
      <c r="L35" s="72" t="s">
        <v>225</v>
      </c>
      <c r="M35" s="72"/>
      <c r="N35" s="72" t="s">
        <v>204</v>
      </c>
      <c r="O35" s="71"/>
      <c r="P35" s="71"/>
    </row>
    <row r="36" spans="1:16" ht="16.5" customHeight="1">
      <c r="B36" t="s">
        <v>129</v>
      </c>
      <c r="D36" s="51">
        <v>-162</v>
      </c>
      <c r="E36" s="50">
        <v>-9.042E-2</v>
      </c>
      <c r="L36" s="69">
        <v>11466</v>
      </c>
      <c r="M36" s="70"/>
      <c r="N36" s="69">
        <v>11573</v>
      </c>
      <c r="O36" s="69">
        <v>-107</v>
      </c>
      <c r="P36" s="68">
        <v>-9.2456579970621282E-3</v>
      </c>
    </row>
    <row r="37" spans="1:16" ht="16.5" customHeight="1">
      <c r="B37" t="s">
        <v>104</v>
      </c>
      <c r="D37" s="51">
        <v>-146</v>
      </c>
      <c r="E37" s="50">
        <v>-9.0889999999999999E-2</v>
      </c>
      <c r="K37" s="117"/>
      <c r="L37" s="69"/>
      <c r="M37" s="70"/>
      <c r="N37" s="69"/>
      <c r="O37" s="69"/>
      <c r="P37" s="68"/>
    </row>
    <row r="38" spans="1:16" ht="16.5" customHeight="1">
      <c r="B38" t="s">
        <v>131</v>
      </c>
      <c r="D38" s="51">
        <v>-125</v>
      </c>
      <c r="E38" s="50">
        <v>-5.4469999999999998E-2</v>
      </c>
    </row>
    <row r="39" spans="1:16" ht="16.5" customHeight="1">
      <c r="B39" t="s">
        <v>231</v>
      </c>
      <c r="D39" s="51">
        <v>-121</v>
      </c>
      <c r="E39" s="50">
        <v>-1.1232800000000001</v>
      </c>
      <c r="L39" s="67" t="s">
        <v>159</v>
      </c>
      <c r="M39" s="66"/>
      <c r="N39" s="66"/>
      <c r="O39" s="66"/>
      <c r="P39" s="65"/>
    </row>
    <row r="40" spans="1:16" ht="16.5" customHeight="1">
      <c r="B40" t="s">
        <v>202</v>
      </c>
      <c r="D40" s="51">
        <v>-118</v>
      </c>
      <c r="E40" s="50">
        <v>-6.5699999999999995E-2</v>
      </c>
      <c r="L40" s="64" t="s">
        <v>226</v>
      </c>
      <c r="M40" s="52"/>
      <c r="N40" s="52"/>
      <c r="O40" s="52"/>
      <c r="P40" s="63"/>
    </row>
    <row r="41" spans="1:16" ht="16.5" customHeight="1">
      <c r="B41" t="s">
        <v>103</v>
      </c>
      <c r="D41" s="51">
        <v>-112</v>
      </c>
      <c r="E41" s="50">
        <v>-0.28286</v>
      </c>
      <c r="L41" s="62" t="s">
        <v>160</v>
      </c>
      <c r="M41" s="61"/>
      <c r="N41" s="61"/>
      <c r="O41" s="61"/>
      <c r="P41" s="60"/>
    </row>
    <row r="42" spans="1:16" ht="16.5" customHeight="1">
      <c r="D42" s="51"/>
      <c r="E42" s="50"/>
      <c r="I42" s="52"/>
      <c r="J42" s="52"/>
      <c r="K42" s="52"/>
    </row>
    <row r="43" spans="1:16" ht="16.5" customHeight="1">
      <c r="D43" s="51"/>
      <c r="E43" s="50"/>
      <c r="I43" s="52"/>
      <c r="J43" s="52"/>
      <c r="K43" s="52"/>
      <c r="L43" s="52"/>
      <c r="M43" s="59"/>
      <c r="N43" s="52"/>
      <c r="O43" s="52"/>
      <c r="P43" s="52"/>
    </row>
    <row r="44" spans="1:16" ht="16.5" customHeight="1">
      <c r="D44" s="54"/>
      <c r="E44" s="58"/>
      <c r="G44" s="57"/>
      <c r="L44" s="52"/>
      <c r="M44" s="56"/>
      <c r="N44" s="52"/>
      <c r="O44" s="52"/>
      <c r="P44" s="52"/>
    </row>
    <row r="45" spans="1:16" ht="12.95" customHeight="1">
      <c r="D45" s="51"/>
      <c r="E45" s="50"/>
      <c r="G45" s="55"/>
    </row>
    <row r="46" spans="1:16" ht="12.95" customHeight="1">
      <c r="D46" s="51"/>
      <c r="E46" s="50"/>
    </row>
    <row r="47" spans="1:16">
      <c r="D47" s="51"/>
      <c r="E47" s="50"/>
      <c r="J47" s="54"/>
      <c r="K47" s="53"/>
    </row>
    <row r="48" spans="1:16">
      <c r="D48" s="51"/>
      <c r="E48" s="50"/>
      <c r="N48" s="52"/>
      <c r="O48" s="52"/>
      <c r="P48" s="52"/>
    </row>
    <row r="49" spans="4:16">
      <c r="D49" s="51"/>
      <c r="E49" s="50"/>
      <c r="N49" s="52"/>
      <c r="O49" s="52"/>
      <c r="P49" s="52"/>
    </row>
    <row r="50" spans="4:16">
      <c r="D50" s="51"/>
      <c r="E50" s="50"/>
      <c r="N50" s="52"/>
      <c r="O50" s="52"/>
      <c r="P50" s="52"/>
    </row>
    <row r="51" spans="4:16">
      <c r="D51" s="51"/>
      <c r="E51" s="50"/>
      <c r="N51" s="52"/>
      <c r="O51" s="52"/>
      <c r="P51" s="52"/>
    </row>
    <row r="52" spans="4:16">
      <c r="D52" s="51"/>
      <c r="E52" s="50"/>
    </row>
    <row r="53" spans="4:16">
      <c r="D53" s="51"/>
      <c r="E53" s="50"/>
    </row>
    <row r="54" spans="4:16">
      <c r="D54" s="51"/>
      <c r="E54" s="50"/>
    </row>
  </sheetData>
  <mergeCells count="5">
    <mergeCell ref="L29:P29"/>
    <mergeCell ref="O1:P3"/>
    <mergeCell ref="O4:P4"/>
    <mergeCell ref="L28:P28"/>
    <mergeCell ref="L30:P31"/>
  </mergeCells>
  <phoneticPr fontId="2"/>
  <printOptions horizontalCentered="1" gridLinesSet="0"/>
  <pageMargins left="1.1023622047244095" right="0.78740157480314965" top="0.62992125984251968" bottom="0.23622047244094491" header="0.35433070866141736" footer="0.19685039370078741"/>
  <pageSetup paperSize="9" scale="87" orientation="landscape" r:id="rId1"/>
  <headerFooter alignWithMargins="0">
    <oddFooter>&amp;C- &amp;P&amp;[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3"/>
  </sheetPr>
  <dimension ref="A1:M93"/>
  <sheetViews>
    <sheetView view="pageBreakPreview" topLeftCell="A61" zoomScaleNormal="100" workbookViewId="0">
      <selection sqref="A1:XFD1048576"/>
    </sheetView>
  </sheetViews>
  <sheetFormatPr defaultRowHeight="13.5"/>
  <cols>
    <col min="1" max="1" width="17" style="1" customWidth="1"/>
    <col min="2" max="13" width="10.75" style="1" customWidth="1"/>
    <col min="14" max="256" width="9" style="1"/>
    <col min="257" max="257" width="17" style="1" customWidth="1"/>
    <col min="258" max="269" width="10.75" style="1" customWidth="1"/>
    <col min="270" max="512" width="9" style="1"/>
    <col min="513" max="513" width="17" style="1" customWidth="1"/>
    <col min="514" max="525" width="10.75" style="1" customWidth="1"/>
    <col min="526" max="768" width="9" style="1"/>
    <col min="769" max="769" width="17" style="1" customWidth="1"/>
    <col min="770" max="781" width="10.75" style="1" customWidth="1"/>
    <col min="782" max="1024" width="9" style="1"/>
    <col min="1025" max="1025" width="17" style="1" customWidth="1"/>
    <col min="1026" max="1037" width="10.75" style="1" customWidth="1"/>
    <col min="1038" max="1280" width="9" style="1"/>
    <col min="1281" max="1281" width="17" style="1" customWidth="1"/>
    <col min="1282" max="1293" width="10.75" style="1" customWidth="1"/>
    <col min="1294" max="1536" width="9" style="1"/>
    <col min="1537" max="1537" width="17" style="1" customWidth="1"/>
    <col min="1538" max="1549" width="10.75" style="1" customWidth="1"/>
    <col min="1550" max="1792" width="9" style="1"/>
    <col min="1793" max="1793" width="17" style="1" customWidth="1"/>
    <col min="1794" max="1805" width="10.75" style="1" customWidth="1"/>
    <col min="1806" max="2048" width="9" style="1"/>
    <col min="2049" max="2049" width="17" style="1" customWidth="1"/>
    <col min="2050" max="2061" width="10.75" style="1" customWidth="1"/>
    <col min="2062" max="2304" width="9" style="1"/>
    <col min="2305" max="2305" width="17" style="1" customWidth="1"/>
    <col min="2306" max="2317" width="10.75" style="1" customWidth="1"/>
    <col min="2318" max="2560" width="9" style="1"/>
    <col min="2561" max="2561" width="17" style="1" customWidth="1"/>
    <col min="2562" max="2573" width="10.75" style="1" customWidth="1"/>
    <col min="2574" max="2816" width="9" style="1"/>
    <col min="2817" max="2817" width="17" style="1" customWidth="1"/>
    <col min="2818" max="2829" width="10.75" style="1" customWidth="1"/>
    <col min="2830" max="3072" width="9" style="1"/>
    <col min="3073" max="3073" width="17" style="1" customWidth="1"/>
    <col min="3074" max="3085" width="10.75" style="1" customWidth="1"/>
    <col min="3086" max="3328" width="9" style="1"/>
    <col min="3329" max="3329" width="17" style="1" customWidth="1"/>
    <col min="3330" max="3341" width="10.75" style="1" customWidth="1"/>
    <col min="3342" max="3584" width="9" style="1"/>
    <col min="3585" max="3585" width="17" style="1" customWidth="1"/>
    <col min="3586" max="3597" width="10.75" style="1" customWidth="1"/>
    <col min="3598" max="3840" width="9" style="1"/>
    <col min="3841" max="3841" width="17" style="1" customWidth="1"/>
    <col min="3842" max="3853" width="10.75" style="1" customWidth="1"/>
    <col min="3854" max="4096" width="9" style="1"/>
    <col min="4097" max="4097" width="17" style="1" customWidth="1"/>
    <col min="4098" max="4109" width="10.75" style="1" customWidth="1"/>
    <col min="4110" max="4352" width="9" style="1"/>
    <col min="4353" max="4353" width="17" style="1" customWidth="1"/>
    <col min="4354" max="4365" width="10.75" style="1" customWidth="1"/>
    <col min="4366" max="4608" width="9" style="1"/>
    <col min="4609" max="4609" width="17" style="1" customWidth="1"/>
    <col min="4610" max="4621" width="10.75" style="1" customWidth="1"/>
    <col min="4622" max="4864" width="9" style="1"/>
    <col min="4865" max="4865" width="17" style="1" customWidth="1"/>
    <col min="4866" max="4877" width="10.75" style="1" customWidth="1"/>
    <col min="4878" max="5120" width="9" style="1"/>
    <col min="5121" max="5121" width="17" style="1" customWidth="1"/>
    <col min="5122" max="5133" width="10.75" style="1" customWidth="1"/>
    <col min="5134" max="5376" width="9" style="1"/>
    <col min="5377" max="5377" width="17" style="1" customWidth="1"/>
    <col min="5378" max="5389" width="10.75" style="1" customWidth="1"/>
    <col min="5390" max="5632" width="9" style="1"/>
    <col min="5633" max="5633" width="17" style="1" customWidth="1"/>
    <col min="5634" max="5645" width="10.75" style="1" customWidth="1"/>
    <col min="5646" max="5888" width="9" style="1"/>
    <col min="5889" max="5889" width="17" style="1" customWidth="1"/>
    <col min="5890" max="5901" width="10.75" style="1" customWidth="1"/>
    <col min="5902" max="6144" width="9" style="1"/>
    <col min="6145" max="6145" width="17" style="1" customWidth="1"/>
    <col min="6146" max="6157" width="10.75" style="1" customWidth="1"/>
    <col min="6158" max="6400" width="9" style="1"/>
    <col min="6401" max="6401" width="17" style="1" customWidth="1"/>
    <col min="6402" max="6413" width="10.75" style="1" customWidth="1"/>
    <col min="6414" max="6656" width="9" style="1"/>
    <col min="6657" max="6657" width="17" style="1" customWidth="1"/>
    <col min="6658" max="6669" width="10.75" style="1" customWidth="1"/>
    <col min="6670" max="6912" width="9" style="1"/>
    <col min="6913" max="6913" width="17" style="1" customWidth="1"/>
    <col min="6914" max="6925" width="10.75" style="1" customWidth="1"/>
    <col min="6926" max="7168" width="9" style="1"/>
    <col min="7169" max="7169" width="17" style="1" customWidth="1"/>
    <col min="7170" max="7181" width="10.75" style="1" customWidth="1"/>
    <col min="7182" max="7424" width="9" style="1"/>
    <col min="7425" max="7425" width="17" style="1" customWidth="1"/>
    <col min="7426" max="7437" width="10.75" style="1" customWidth="1"/>
    <col min="7438" max="7680" width="9" style="1"/>
    <col min="7681" max="7681" width="17" style="1" customWidth="1"/>
    <col min="7682" max="7693" width="10.75" style="1" customWidth="1"/>
    <col min="7694" max="7936" width="9" style="1"/>
    <col min="7937" max="7937" width="17" style="1" customWidth="1"/>
    <col min="7938" max="7949" width="10.75" style="1" customWidth="1"/>
    <col min="7950" max="8192" width="9" style="1"/>
    <col min="8193" max="8193" width="17" style="1" customWidth="1"/>
    <col min="8194" max="8205" width="10.75" style="1" customWidth="1"/>
    <col min="8206" max="8448" width="9" style="1"/>
    <col min="8449" max="8449" width="17" style="1" customWidth="1"/>
    <col min="8450" max="8461" width="10.75" style="1" customWidth="1"/>
    <col min="8462" max="8704" width="9" style="1"/>
    <col min="8705" max="8705" width="17" style="1" customWidth="1"/>
    <col min="8706" max="8717" width="10.75" style="1" customWidth="1"/>
    <col min="8718" max="8960" width="9" style="1"/>
    <col min="8961" max="8961" width="17" style="1" customWidth="1"/>
    <col min="8962" max="8973" width="10.75" style="1" customWidth="1"/>
    <col min="8974" max="9216" width="9" style="1"/>
    <col min="9217" max="9217" width="17" style="1" customWidth="1"/>
    <col min="9218" max="9229" width="10.75" style="1" customWidth="1"/>
    <col min="9230" max="9472" width="9" style="1"/>
    <col min="9473" max="9473" width="17" style="1" customWidth="1"/>
    <col min="9474" max="9485" width="10.75" style="1" customWidth="1"/>
    <col min="9486" max="9728" width="9" style="1"/>
    <col min="9729" max="9729" width="17" style="1" customWidth="1"/>
    <col min="9730" max="9741" width="10.75" style="1" customWidth="1"/>
    <col min="9742" max="9984" width="9" style="1"/>
    <col min="9985" max="9985" width="17" style="1" customWidth="1"/>
    <col min="9986" max="9997" width="10.75" style="1" customWidth="1"/>
    <col min="9998" max="10240" width="9" style="1"/>
    <col min="10241" max="10241" width="17" style="1" customWidth="1"/>
    <col min="10242" max="10253" width="10.75" style="1" customWidth="1"/>
    <col min="10254" max="10496" width="9" style="1"/>
    <col min="10497" max="10497" width="17" style="1" customWidth="1"/>
    <col min="10498" max="10509" width="10.75" style="1" customWidth="1"/>
    <col min="10510" max="10752" width="9" style="1"/>
    <col min="10753" max="10753" width="17" style="1" customWidth="1"/>
    <col min="10754" max="10765" width="10.75" style="1" customWidth="1"/>
    <col min="10766" max="11008" width="9" style="1"/>
    <col min="11009" max="11009" width="17" style="1" customWidth="1"/>
    <col min="11010" max="11021" width="10.75" style="1" customWidth="1"/>
    <col min="11022" max="11264" width="9" style="1"/>
    <col min="11265" max="11265" width="17" style="1" customWidth="1"/>
    <col min="11266" max="11277" width="10.75" style="1" customWidth="1"/>
    <col min="11278" max="11520" width="9" style="1"/>
    <col min="11521" max="11521" width="17" style="1" customWidth="1"/>
    <col min="11522" max="11533" width="10.75" style="1" customWidth="1"/>
    <col min="11534" max="11776" width="9" style="1"/>
    <col min="11777" max="11777" width="17" style="1" customWidth="1"/>
    <col min="11778" max="11789" width="10.75" style="1" customWidth="1"/>
    <col min="11790" max="12032" width="9" style="1"/>
    <col min="12033" max="12033" width="17" style="1" customWidth="1"/>
    <col min="12034" max="12045" width="10.75" style="1" customWidth="1"/>
    <col min="12046" max="12288" width="9" style="1"/>
    <col min="12289" max="12289" width="17" style="1" customWidth="1"/>
    <col min="12290" max="12301" width="10.75" style="1" customWidth="1"/>
    <col min="12302" max="12544" width="9" style="1"/>
    <col min="12545" max="12545" width="17" style="1" customWidth="1"/>
    <col min="12546" max="12557" width="10.75" style="1" customWidth="1"/>
    <col min="12558" max="12800" width="9" style="1"/>
    <col min="12801" max="12801" width="17" style="1" customWidth="1"/>
    <col min="12802" max="12813" width="10.75" style="1" customWidth="1"/>
    <col min="12814" max="13056" width="9" style="1"/>
    <col min="13057" max="13057" width="17" style="1" customWidth="1"/>
    <col min="13058" max="13069" width="10.75" style="1" customWidth="1"/>
    <col min="13070" max="13312" width="9" style="1"/>
    <col min="13313" max="13313" width="17" style="1" customWidth="1"/>
    <col min="13314" max="13325" width="10.75" style="1" customWidth="1"/>
    <col min="13326" max="13568" width="9" style="1"/>
    <col min="13569" max="13569" width="17" style="1" customWidth="1"/>
    <col min="13570" max="13581" width="10.75" style="1" customWidth="1"/>
    <col min="13582" max="13824" width="9" style="1"/>
    <col min="13825" max="13825" width="17" style="1" customWidth="1"/>
    <col min="13826" max="13837" width="10.75" style="1" customWidth="1"/>
    <col min="13838" max="14080" width="9" style="1"/>
    <col min="14081" max="14081" width="17" style="1" customWidth="1"/>
    <col min="14082" max="14093" width="10.75" style="1" customWidth="1"/>
    <col min="14094" max="14336" width="9" style="1"/>
    <col min="14337" max="14337" width="17" style="1" customWidth="1"/>
    <col min="14338" max="14349" width="10.75" style="1" customWidth="1"/>
    <col min="14350" max="14592" width="9" style="1"/>
    <col min="14593" max="14593" width="17" style="1" customWidth="1"/>
    <col min="14594" max="14605" width="10.75" style="1" customWidth="1"/>
    <col min="14606" max="14848" width="9" style="1"/>
    <col min="14849" max="14849" width="17" style="1" customWidth="1"/>
    <col min="14850" max="14861" width="10.75" style="1" customWidth="1"/>
    <col min="14862" max="15104" width="9" style="1"/>
    <col min="15105" max="15105" width="17" style="1" customWidth="1"/>
    <col min="15106" max="15117" width="10.75" style="1" customWidth="1"/>
    <col min="15118" max="15360" width="9" style="1"/>
    <col min="15361" max="15361" width="17" style="1" customWidth="1"/>
    <col min="15362" max="15373" width="10.75" style="1" customWidth="1"/>
    <col min="15374" max="15616" width="9" style="1"/>
    <col min="15617" max="15617" width="17" style="1" customWidth="1"/>
    <col min="15618" max="15629" width="10.75" style="1" customWidth="1"/>
    <col min="15630" max="15872" width="9" style="1"/>
    <col min="15873" max="15873" width="17" style="1" customWidth="1"/>
    <col min="15874" max="15885" width="10.75" style="1" customWidth="1"/>
    <col min="15886" max="16128" width="9" style="1"/>
    <col min="16129" max="16129" width="17" style="1" customWidth="1"/>
    <col min="16130" max="16141" width="10.75" style="1" customWidth="1"/>
    <col min="16142" max="16384" width="9" style="1"/>
  </cols>
  <sheetData>
    <row r="1" spans="1:13" ht="17.25">
      <c r="B1" s="1" t="s">
        <v>0</v>
      </c>
      <c r="E1" s="2" t="s">
        <v>1</v>
      </c>
      <c r="I1" s="3">
        <f>B3</f>
        <v>42340</v>
      </c>
      <c r="J1" s="4"/>
    </row>
    <row r="2" spans="1:13" ht="16.5" thickBot="1">
      <c r="A2" s="5"/>
      <c r="B2" s="5" t="s">
        <v>2</v>
      </c>
      <c r="C2" s="6"/>
      <c r="D2" s="6"/>
      <c r="E2" s="6"/>
      <c r="F2" s="6"/>
      <c r="G2" s="6"/>
      <c r="H2" s="6"/>
      <c r="I2" s="6"/>
      <c r="J2" s="7" t="s">
        <v>3</v>
      </c>
      <c r="K2" s="6"/>
      <c r="L2" s="6"/>
      <c r="M2" s="6"/>
    </row>
    <row r="3" spans="1:13" s="13" customFormat="1" ht="18.399999999999999" customHeight="1">
      <c r="A3" s="8" t="s">
        <v>205</v>
      </c>
      <c r="B3" s="9">
        <f>'[1]1.入力表'!B3</f>
        <v>42340</v>
      </c>
      <c r="C3" s="10" t="s">
        <v>4</v>
      </c>
      <c r="D3" s="10"/>
      <c r="E3" s="9">
        <f>'[1]1.入力表'!E3</f>
        <v>42249</v>
      </c>
      <c r="F3" s="10" t="s">
        <v>4</v>
      </c>
      <c r="G3" s="10"/>
      <c r="H3" s="11" t="s">
        <v>5</v>
      </c>
      <c r="I3" s="11"/>
      <c r="J3" s="11"/>
      <c r="K3" s="11" t="s">
        <v>6</v>
      </c>
      <c r="L3" s="10"/>
      <c r="M3" s="12"/>
    </row>
    <row r="4" spans="1:13" s="13" customFormat="1" ht="18.399999999999999" customHeight="1">
      <c r="A4" s="14" t="s">
        <v>7</v>
      </c>
      <c r="B4" s="15" t="s">
        <v>8</v>
      </c>
      <c r="C4" s="15" t="s">
        <v>9</v>
      </c>
      <c r="D4" s="15" t="s">
        <v>10</v>
      </c>
      <c r="E4" s="15" t="s">
        <v>8</v>
      </c>
      <c r="F4" s="15" t="s">
        <v>9</v>
      </c>
      <c r="G4" s="15" t="s">
        <v>10</v>
      </c>
      <c r="H4" s="15" t="s">
        <v>8</v>
      </c>
      <c r="I4" s="15" t="s">
        <v>9</v>
      </c>
      <c r="J4" s="15" t="s">
        <v>10</v>
      </c>
      <c r="K4" s="15" t="s">
        <v>8</v>
      </c>
      <c r="L4" s="15" t="s">
        <v>9</v>
      </c>
      <c r="M4" s="16" t="s">
        <v>10</v>
      </c>
    </row>
    <row r="5" spans="1:13">
      <c r="A5" s="17" t="s">
        <v>11</v>
      </c>
      <c r="B5" s="18">
        <f>'[1]1.入力表'!B5</f>
        <v>119271</v>
      </c>
      <c r="C5" s="18">
        <f>'[1]1.入力表'!C5</f>
        <v>110101</v>
      </c>
      <c r="D5" s="18">
        <f t="shared" ref="D5:D22" si="0">B5+C5</f>
        <v>229372</v>
      </c>
      <c r="E5" s="18">
        <f>'[1]1.入力表'!E5</f>
        <v>119383</v>
      </c>
      <c r="F5" s="18">
        <f>'[1]1.入力表'!F5</f>
        <v>110114</v>
      </c>
      <c r="G5" s="18">
        <f t="shared" ref="G5:G22" si="1">E5+F5</f>
        <v>229497</v>
      </c>
      <c r="H5" s="18">
        <f>B5-E5</f>
        <v>-112</v>
      </c>
      <c r="I5" s="18">
        <f t="shared" ref="H5:I22" si="2">C5-F5</f>
        <v>-13</v>
      </c>
      <c r="J5" s="18">
        <f t="shared" ref="J5:J22" si="3">IF(D5-G5=H5+I5,H5+I5,"ｴﾗｰ")</f>
        <v>-125</v>
      </c>
      <c r="K5" s="19">
        <f>IF(E5=0,"        －",ROUND(H5/E5*100,2))</f>
        <v>-0.09</v>
      </c>
      <c r="L5" s="19">
        <f t="shared" ref="K5:L20" si="4">IF(F5=0,"        －",ROUND(I5/F5*100,2))</f>
        <v>-0.01</v>
      </c>
      <c r="M5" s="20">
        <f>IF(G5=0,"        －",ROUND(J5/G5*100,5))</f>
        <v>-5.4469999999999998E-2</v>
      </c>
    </row>
    <row r="6" spans="1:13">
      <c r="A6" s="17" t="s">
        <v>12</v>
      </c>
      <c r="B6" s="18">
        <f>'[1]1.入力表'!B6</f>
        <v>97806</v>
      </c>
      <c r="C6" s="18">
        <f>'[1]1.入力表'!C6</f>
        <v>95355</v>
      </c>
      <c r="D6" s="18">
        <f t="shared" si="0"/>
        <v>193161</v>
      </c>
      <c r="E6" s="18">
        <f>'[1]1.入力表'!E6</f>
        <v>97690</v>
      </c>
      <c r="F6" s="18">
        <f>'[1]1.入力表'!F6</f>
        <v>95263</v>
      </c>
      <c r="G6" s="18">
        <f t="shared" si="1"/>
        <v>192953</v>
      </c>
      <c r="H6" s="18">
        <f t="shared" si="2"/>
        <v>116</v>
      </c>
      <c r="I6" s="18">
        <f t="shared" si="2"/>
        <v>92</v>
      </c>
      <c r="J6" s="18">
        <f t="shared" si="3"/>
        <v>208</v>
      </c>
      <c r="K6" s="19">
        <f t="shared" si="4"/>
        <v>0.12</v>
      </c>
      <c r="L6" s="19">
        <f t="shared" si="4"/>
        <v>0.1</v>
      </c>
      <c r="M6" s="20">
        <f t="shared" ref="M6:M72" si="5">IF(G6=0,"        －",ROUND(J6/G6*100,5))</f>
        <v>0.10780000000000001</v>
      </c>
    </row>
    <row r="7" spans="1:13">
      <c r="A7" s="17" t="s">
        <v>13</v>
      </c>
      <c r="B7" s="18">
        <f>'[1]1.入力表'!B7</f>
        <v>40406</v>
      </c>
      <c r="C7" s="18">
        <f>'[1]1.入力表'!C7</f>
        <v>40357</v>
      </c>
      <c r="D7" s="18">
        <f t="shared" si="0"/>
        <v>80763</v>
      </c>
      <c r="E7" s="18">
        <f>'[1]1.入力表'!E7</f>
        <v>40384</v>
      </c>
      <c r="F7" s="18">
        <f>'[1]1.入力表'!F7</f>
        <v>40364</v>
      </c>
      <c r="G7" s="18">
        <f t="shared" si="1"/>
        <v>80748</v>
      </c>
      <c r="H7" s="18">
        <f t="shared" si="2"/>
        <v>22</v>
      </c>
      <c r="I7" s="18">
        <f t="shared" si="2"/>
        <v>-7</v>
      </c>
      <c r="J7" s="18">
        <f t="shared" si="3"/>
        <v>15</v>
      </c>
      <c r="K7" s="19">
        <f t="shared" si="4"/>
        <v>0.05</v>
      </c>
      <c r="L7" s="19">
        <f t="shared" si="4"/>
        <v>-0.02</v>
      </c>
      <c r="M7" s="20">
        <f t="shared" si="5"/>
        <v>1.8579999999999999E-2</v>
      </c>
    </row>
    <row r="8" spans="1:13">
      <c r="A8" s="17" t="s">
        <v>14</v>
      </c>
      <c r="B8" s="18">
        <f>'[1]1.入力表'!B8</f>
        <v>61134</v>
      </c>
      <c r="C8" s="18">
        <f>'[1]1.入力表'!C8</f>
        <v>54840</v>
      </c>
      <c r="D8" s="18">
        <f t="shared" si="0"/>
        <v>115974</v>
      </c>
      <c r="E8" s="18">
        <f>'[1]1.入力表'!E8</f>
        <v>61069</v>
      </c>
      <c r="F8" s="18">
        <f>'[1]1.入力表'!F8</f>
        <v>54776</v>
      </c>
      <c r="G8" s="18">
        <f t="shared" si="1"/>
        <v>115845</v>
      </c>
      <c r="H8" s="18">
        <f t="shared" si="2"/>
        <v>65</v>
      </c>
      <c r="I8" s="18">
        <f t="shared" si="2"/>
        <v>64</v>
      </c>
      <c r="J8" s="18">
        <f t="shared" si="3"/>
        <v>129</v>
      </c>
      <c r="K8" s="19">
        <f t="shared" si="4"/>
        <v>0.11</v>
      </c>
      <c r="L8" s="19">
        <f t="shared" si="4"/>
        <v>0.12</v>
      </c>
      <c r="M8" s="20">
        <f t="shared" si="5"/>
        <v>0.11136</v>
      </c>
    </row>
    <row r="9" spans="1:13">
      <c r="A9" s="17" t="s">
        <v>15</v>
      </c>
      <c r="B9" s="18">
        <f>'[1]1.入力表'!B9</f>
        <v>81959</v>
      </c>
      <c r="C9" s="18">
        <f>'[1]1.入力表'!C9</f>
        <v>81399</v>
      </c>
      <c r="D9" s="18">
        <f t="shared" si="0"/>
        <v>163358</v>
      </c>
      <c r="E9" s="18">
        <f>'[1]1.入力表'!E9</f>
        <v>81976</v>
      </c>
      <c r="F9" s="18">
        <f>'[1]1.入力表'!F9</f>
        <v>81445</v>
      </c>
      <c r="G9" s="18">
        <f t="shared" si="1"/>
        <v>163421</v>
      </c>
      <c r="H9" s="18">
        <f t="shared" si="2"/>
        <v>-17</v>
      </c>
      <c r="I9" s="18">
        <f t="shared" si="2"/>
        <v>-46</v>
      </c>
      <c r="J9" s="18">
        <f t="shared" si="3"/>
        <v>-63</v>
      </c>
      <c r="K9" s="19">
        <f t="shared" si="4"/>
        <v>-0.02</v>
      </c>
      <c r="L9" s="19">
        <f t="shared" si="4"/>
        <v>-0.06</v>
      </c>
      <c r="M9" s="20">
        <f t="shared" si="5"/>
        <v>-3.8550000000000001E-2</v>
      </c>
    </row>
    <row r="10" spans="1:13">
      <c r="A10" s="17" t="s">
        <v>16</v>
      </c>
      <c r="B10" s="18">
        <f>'[1]1.入力表'!B10</f>
        <v>86908</v>
      </c>
      <c r="C10" s="18">
        <f>'[1]1.入力表'!C10</f>
        <v>92095</v>
      </c>
      <c r="D10" s="18">
        <f t="shared" si="0"/>
        <v>179003</v>
      </c>
      <c r="E10" s="18">
        <f>'[1]1.入力表'!E10</f>
        <v>87050</v>
      </c>
      <c r="F10" s="18">
        <f>'[1]1.入力表'!F10</f>
        <v>92115</v>
      </c>
      <c r="G10" s="18">
        <f t="shared" si="1"/>
        <v>179165</v>
      </c>
      <c r="H10" s="18">
        <f t="shared" si="2"/>
        <v>-142</v>
      </c>
      <c r="I10" s="18">
        <f t="shared" si="2"/>
        <v>-20</v>
      </c>
      <c r="J10" s="18">
        <f t="shared" si="3"/>
        <v>-162</v>
      </c>
      <c r="K10" s="19">
        <f t="shared" si="4"/>
        <v>-0.16</v>
      </c>
      <c r="L10" s="19">
        <f t="shared" si="4"/>
        <v>-0.02</v>
      </c>
      <c r="M10" s="20">
        <f t="shared" si="5"/>
        <v>-9.042E-2</v>
      </c>
    </row>
    <row r="11" spans="1:13">
      <c r="A11" s="17" t="s">
        <v>17</v>
      </c>
      <c r="B11" s="18">
        <f>'[1]1.入力表'!B11</f>
        <v>82937</v>
      </c>
      <c r="C11" s="18">
        <f>'[1]1.入力表'!C11</f>
        <v>84952</v>
      </c>
      <c r="D11" s="18">
        <f t="shared" si="0"/>
        <v>167889</v>
      </c>
      <c r="E11" s="18">
        <f>'[1]1.入力表'!E11</f>
        <v>82897</v>
      </c>
      <c r="F11" s="18">
        <f>'[1]1.入力表'!F11</f>
        <v>84914</v>
      </c>
      <c r="G11" s="18">
        <f t="shared" si="1"/>
        <v>167811</v>
      </c>
      <c r="H11" s="18">
        <f t="shared" si="2"/>
        <v>40</v>
      </c>
      <c r="I11" s="18">
        <f t="shared" si="2"/>
        <v>38</v>
      </c>
      <c r="J11" s="18">
        <f t="shared" si="3"/>
        <v>78</v>
      </c>
      <c r="K11" s="19">
        <f t="shared" si="4"/>
        <v>0.05</v>
      </c>
      <c r="L11" s="19">
        <f t="shared" si="4"/>
        <v>0.04</v>
      </c>
      <c r="M11" s="20">
        <f t="shared" si="5"/>
        <v>4.648E-2</v>
      </c>
    </row>
    <row r="12" spans="1:13">
      <c r="A12" s="17" t="s">
        <v>18</v>
      </c>
      <c r="B12" s="18">
        <f>'[1]1.入力表'!B12</f>
        <v>100040</v>
      </c>
      <c r="C12" s="18">
        <f>'[1]1.入力表'!C12</f>
        <v>105321</v>
      </c>
      <c r="D12" s="18">
        <f t="shared" si="0"/>
        <v>205361</v>
      </c>
      <c r="E12" s="18">
        <f>'[1]1.入力表'!E12</f>
        <v>100106</v>
      </c>
      <c r="F12" s="18">
        <f>'[1]1.入力表'!F12</f>
        <v>105278</v>
      </c>
      <c r="G12" s="18">
        <f t="shared" si="1"/>
        <v>205384</v>
      </c>
      <c r="H12" s="18">
        <f t="shared" si="2"/>
        <v>-66</v>
      </c>
      <c r="I12" s="18">
        <f t="shared" si="2"/>
        <v>43</v>
      </c>
      <c r="J12" s="18">
        <f t="shared" si="3"/>
        <v>-23</v>
      </c>
      <c r="K12" s="19">
        <f t="shared" si="4"/>
        <v>-7.0000000000000007E-2</v>
      </c>
      <c r="L12" s="19">
        <f t="shared" si="4"/>
        <v>0.04</v>
      </c>
      <c r="M12" s="20">
        <f t="shared" si="5"/>
        <v>-1.12E-2</v>
      </c>
    </row>
    <row r="13" spans="1:13">
      <c r="A13" s="17" t="s">
        <v>19</v>
      </c>
      <c r="B13" s="18">
        <f>'[1]1.入力表'!B13</f>
        <v>67488</v>
      </c>
      <c r="C13" s="18">
        <f>'[1]1.入力表'!C13</f>
        <v>70250</v>
      </c>
      <c r="D13" s="18">
        <f t="shared" si="0"/>
        <v>137738</v>
      </c>
      <c r="E13" s="18">
        <f>'[1]1.入力表'!E13</f>
        <v>67450</v>
      </c>
      <c r="F13" s="18">
        <f>'[1]1.入力表'!F13</f>
        <v>70256</v>
      </c>
      <c r="G13" s="18">
        <f t="shared" si="1"/>
        <v>137706</v>
      </c>
      <c r="H13" s="18">
        <f t="shared" si="2"/>
        <v>38</v>
      </c>
      <c r="I13" s="18">
        <f t="shared" si="2"/>
        <v>-6</v>
      </c>
      <c r="J13" s="18">
        <f t="shared" si="3"/>
        <v>32</v>
      </c>
      <c r="K13" s="19">
        <f t="shared" si="4"/>
        <v>0.06</v>
      </c>
      <c r="L13" s="19">
        <f t="shared" si="4"/>
        <v>-0.01</v>
      </c>
      <c r="M13" s="20">
        <f t="shared" si="5"/>
        <v>2.324E-2</v>
      </c>
    </row>
    <row r="14" spans="1:13">
      <c r="A14" s="17" t="s">
        <v>20</v>
      </c>
      <c r="B14" s="18">
        <f>'[1]1.入力表'!B14</f>
        <v>81402</v>
      </c>
      <c r="C14" s="18">
        <f>'[1]1.入力表'!C14</f>
        <v>85336</v>
      </c>
      <c r="D14" s="18">
        <f t="shared" si="0"/>
        <v>166738</v>
      </c>
      <c r="E14" s="18">
        <f>'[1]1.入力表'!E14</f>
        <v>81502</v>
      </c>
      <c r="F14" s="18">
        <f>'[1]1.入力表'!F14</f>
        <v>85399</v>
      </c>
      <c r="G14" s="18">
        <f t="shared" si="1"/>
        <v>166901</v>
      </c>
      <c r="H14" s="18">
        <f t="shared" si="2"/>
        <v>-100</v>
      </c>
      <c r="I14" s="18">
        <f t="shared" si="2"/>
        <v>-63</v>
      </c>
      <c r="J14" s="18">
        <f t="shared" si="3"/>
        <v>-163</v>
      </c>
      <c r="K14" s="19">
        <f t="shared" si="4"/>
        <v>-0.12</v>
      </c>
      <c r="L14" s="19">
        <f t="shared" si="4"/>
        <v>-7.0000000000000007E-2</v>
      </c>
      <c r="M14" s="20">
        <f t="shared" si="5"/>
        <v>-9.7659999999999997E-2</v>
      </c>
    </row>
    <row r="15" spans="1:13">
      <c r="A15" s="17" t="s">
        <v>21</v>
      </c>
      <c r="B15" s="18">
        <f>'[1]1.入力表'!B15</f>
        <v>138111</v>
      </c>
      <c r="C15" s="18">
        <f>'[1]1.入力表'!C15</f>
        <v>138920</v>
      </c>
      <c r="D15" s="18">
        <f t="shared" si="0"/>
        <v>277031</v>
      </c>
      <c r="E15" s="18">
        <f>'[1]1.入力表'!E15</f>
        <v>138026</v>
      </c>
      <c r="F15" s="18">
        <f>'[1]1.入力表'!F15</f>
        <v>138840</v>
      </c>
      <c r="G15" s="18">
        <f t="shared" si="1"/>
        <v>276866</v>
      </c>
      <c r="H15" s="18">
        <f t="shared" si="2"/>
        <v>85</v>
      </c>
      <c r="I15" s="18">
        <f t="shared" si="2"/>
        <v>80</v>
      </c>
      <c r="J15" s="18">
        <f t="shared" si="3"/>
        <v>165</v>
      </c>
      <c r="K15" s="19">
        <f t="shared" si="4"/>
        <v>0.06</v>
      </c>
      <c r="L15" s="19">
        <f t="shared" si="4"/>
        <v>0.06</v>
      </c>
      <c r="M15" s="20">
        <f t="shared" si="5"/>
        <v>5.96E-2</v>
      </c>
    </row>
    <row r="16" spans="1:13">
      <c r="A16" s="17" t="s">
        <v>22</v>
      </c>
      <c r="B16" s="18">
        <f>'[1]1.入力表'!B16</f>
        <v>70785</v>
      </c>
      <c r="C16" s="18">
        <f>'[1]1.入力表'!C16</f>
        <v>72672</v>
      </c>
      <c r="D16" s="18">
        <f t="shared" si="0"/>
        <v>143457</v>
      </c>
      <c r="E16" s="18">
        <f>'[1]1.入力表'!E16</f>
        <v>70713</v>
      </c>
      <c r="F16" s="18">
        <f>'[1]1.入力表'!F16</f>
        <v>72633</v>
      </c>
      <c r="G16" s="18">
        <f t="shared" si="1"/>
        <v>143346</v>
      </c>
      <c r="H16" s="18">
        <f t="shared" si="2"/>
        <v>72</v>
      </c>
      <c r="I16" s="18">
        <f t="shared" si="2"/>
        <v>39</v>
      </c>
      <c r="J16" s="18">
        <f t="shared" si="3"/>
        <v>111</v>
      </c>
      <c r="K16" s="19">
        <f t="shared" si="4"/>
        <v>0.1</v>
      </c>
      <c r="L16" s="19">
        <f t="shared" si="4"/>
        <v>0.05</v>
      </c>
      <c r="M16" s="20">
        <f t="shared" si="5"/>
        <v>7.7439999999999995E-2</v>
      </c>
    </row>
    <row r="17" spans="1:13">
      <c r="A17" s="17" t="s">
        <v>23</v>
      </c>
      <c r="B17" s="18">
        <f>'[1]1.入力表'!B17</f>
        <v>118427</v>
      </c>
      <c r="C17" s="18">
        <f>'[1]1.入力表'!C17</f>
        <v>126825</v>
      </c>
      <c r="D17" s="18">
        <f t="shared" si="0"/>
        <v>245252</v>
      </c>
      <c r="E17" s="18">
        <f>'[1]1.入力表'!E17</f>
        <v>118411</v>
      </c>
      <c r="F17" s="18">
        <f>'[1]1.入力表'!F17</f>
        <v>126562</v>
      </c>
      <c r="G17" s="18">
        <f t="shared" si="1"/>
        <v>244973</v>
      </c>
      <c r="H17" s="18">
        <f t="shared" si="2"/>
        <v>16</v>
      </c>
      <c r="I17" s="18">
        <f t="shared" si="2"/>
        <v>263</v>
      </c>
      <c r="J17" s="18">
        <f t="shared" si="3"/>
        <v>279</v>
      </c>
      <c r="K17" s="19">
        <f t="shared" si="4"/>
        <v>0.01</v>
      </c>
      <c r="L17" s="19">
        <f t="shared" si="4"/>
        <v>0.21</v>
      </c>
      <c r="M17" s="20">
        <f t="shared" si="5"/>
        <v>0.11389000000000001</v>
      </c>
    </row>
    <row r="18" spans="1:13">
      <c r="A18" s="21" t="s">
        <v>24</v>
      </c>
      <c r="B18" s="18">
        <f>'[1]1.入力表'!B18</f>
        <v>79533</v>
      </c>
      <c r="C18" s="18">
        <f>'[1]1.入力表'!C18</f>
        <v>80957</v>
      </c>
      <c r="D18" s="18">
        <f t="shared" si="0"/>
        <v>160490</v>
      </c>
      <c r="E18" s="18">
        <f>'[1]1.入力表'!E18</f>
        <v>79412</v>
      </c>
      <c r="F18" s="18">
        <f>'[1]1.入力表'!F18</f>
        <v>80790</v>
      </c>
      <c r="G18" s="18">
        <f t="shared" si="1"/>
        <v>160202</v>
      </c>
      <c r="H18" s="18">
        <f t="shared" si="2"/>
        <v>121</v>
      </c>
      <c r="I18" s="18">
        <f t="shared" si="2"/>
        <v>167</v>
      </c>
      <c r="J18" s="18">
        <f t="shared" si="3"/>
        <v>288</v>
      </c>
      <c r="K18" s="19">
        <f t="shared" si="4"/>
        <v>0.15</v>
      </c>
      <c r="L18" s="19">
        <f t="shared" si="4"/>
        <v>0.21</v>
      </c>
      <c r="M18" s="20">
        <f>IF(G18=0,"        －",ROUND(J18/G18*100,5))</f>
        <v>0.17977000000000001</v>
      </c>
    </row>
    <row r="19" spans="1:13">
      <c r="A19" s="17" t="s">
        <v>25</v>
      </c>
      <c r="B19" s="18">
        <f>'[1]1.入力表'!B19</f>
        <v>109473</v>
      </c>
      <c r="C19" s="18">
        <f>'[1]1.入力表'!C19</f>
        <v>113197</v>
      </c>
      <c r="D19" s="18">
        <f t="shared" si="0"/>
        <v>222670</v>
      </c>
      <c r="E19" s="18">
        <f>'[1]1.入力表'!E19</f>
        <v>109331</v>
      </c>
      <c r="F19" s="18">
        <f>'[1]1.入力表'!F19</f>
        <v>113030</v>
      </c>
      <c r="G19" s="18">
        <f t="shared" si="1"/>
        <v>222361</v>
      </c>
      <c r="H19" s="18">
        <f t="shared" si="2"/>
        <v>142</v>
      </c>
      <c r="I19" s="18">
        <f t="shared" si="2"/>
        <v>167</v>
      </c>
      <c r="J19" s="18">
        <f t="shared" si="3"/>
        <v>309</v>
      </c>
      <c r="K19" s="19">
        <f t="shared" si="4"/>
        <v>0.13</v>
      </c>
      <c r="L19" s="19">
        <f t="shared" si="4"/>
        <v>0.15</v>
      </c>
      <c r="M19" s="20">
        <f t="shared" si="5"/>
        <v>0.13896</v>
      </c>
    </row>
    <row r="20" spans="1:13">
      <c r="A20" s="17" t="s">
        <v>26</v>
      </c>
      <c r="B20" s="18">
        <f>'[1]1.入力表'!B20</f>
        <v>49377</v>
      </c>
      <c r="C20" s="18">
        <f>'[1]1.入力表'!C20</f>
        <v>52076</v>
      </c>
      <c r="D20" s="18">
        <f t="shared" si="0"/>
        <v>101453</v>
      </c>
      <c r="E20" s="18">
        <f>'[1]1.入力表'!E20</f>
        <v>49590</v>
      </c>
      <c r="F20" s="18">
        <f>'[1]1.入力表'!F20</f>
        <v>52111</v>
      </c>
      <c r="G20" s="18">
        <f t="shared" si="1"/>
        <v>101701</v>
      </c>
      <c r="H20" s="18">
        <f t="shared" si="2"/>
        <v>-213</v>
      </c>
      <c r="I20" s="18">
        <f t="shared" si="2"/>
        <v>-35</v>
      </c>
      <c r="J20" s="18">
        <f t="shared" si="3"/>
        <v>-248</v>
      </c>
      <c r="K20" s="19">
        <f t="shared" si="4"/>
        <v>-0.43</v>
      </c>
      <c r="L20" s="19">
        <f t="shared" si="4"/>
        <v>-7.0000000000000007E-2</v>
      </c>
      <c r="M20" s="20">
        <f t="shared" si="5"/>
        <v>-0.24385000000000001</v>
      </c>
    </row>
    <row r="21" spans="1:13">
      <c r="A21" s="17" t="s">
        <v>27</v>
      </c>
      <c r="B21" s="18">
        <f>'[1]1.入力表'!B21</f>
        <v>61546</v>
      </c>
      <c r="C21" s="18">
        <f>'[1]1.入力表'!C21</f>
        <v>64247</v>
      </c>
      <c r="D21" s="18">
        <f t="shared" si="0"/>
        <v>125793</v>
      </c>
      <c r="E21" s="18">
        <f>'[1]1.入力表'!E21</f>
        <v>61598</v>
      </c>
      <c r="F21" s="18">
        <f>'[1]1.入力表'!F21</f>
        <v>64252</v>
      </c>
      <c r="G21" s="18">
        <f t="shared" si="1"/>
        <v>125850</v>
      </c>
      <c r="H21" s="18">
        <f t="shared" si="2"/>
        <v>-52</v>
      </c>
      <c r="I21" s="18">
        <f t="shared" si="2"/>
        <v>-5</v>
      </c>
      <c r="J21" s="18">
        <f t="shared" si="3"/>
        <v>-57</v>
      </c>
      <c r="K21" s="19">
        <f t="shared" ref="K21:L40" si="6">IF(E21=0,"        －",ROUND(H21/E21*100,2))</f>
        <v>-0.08</v>
      </c>
      <c r="L21" s="19">
        <f t="shared" si="6"/>
        <v>-0.01</v>
      </c>
      <c r="M21" s="20">
        <f t="shared" si="5"/>
        <v>-4.5289999999999997E-2</v>
      </c>
    </row>
    <row r="22" spans="1:13">
      <c r="A22" s="17" t="s">
        <v>28</v>
      </c>
      <c r="B22" s="18">
        <f>'[1]1.入力表'!B22</f>
        <v>49718</v>
      </c>
      <c r="C22" s="18">
        <f>'[1]1.入力表'!C22</f>
        <v>51893</v>
      </c>
      <c r="D22" s="18">
        <f t="shared" si="0"/>
        <v>101611</v>
      </c>
      <c r="E22" s="18">
        <f>'[1]1.入力表'!E22</f>
        <v>49782</v>
      </c>
      <c r="F22" s="18">
        <f>'[1]1.入力表'!F22</f>
        <v>51909</v>
      </c>
      <c r="G22" s="18">
        <f t="shared" si="1"/>
        <v>101691</v>
      </c>
      <c r="H22" s="18">
        <f t="shared" si="2"/>
        <v>-64</v>
      </c>
      <c r="I22" s="18">
        <f t="shared" si="2"/>
        <v>-16</v>
      </c>
      <c r="J22" s="18">
        <f t="shared" si="3"/>
        <v>-80</v>
      </c>
      <c r="K22" s="19">
        <f t="shared" si="6"/>
        <v>-0.13</v>
      </c>
      <c r="L22" s="19">
        <f t="shared" si="6"/>
        <v>-0.03</v>
      </c>
      <c r="M22" s="20">
        <f t="shared" si="5"/>
        <v>-7.8670000000000004E-2</v>
      </c>
    </row>
    <row r="23" spans="1:13">
      <c r="A23" s="17" t="s">
        <v>29</v>
      </c>
      <c r="B23" s="18">
        <f>'[1]1.入力表'!B23</f>
        <v>1496321</v>
      </c>
      <c r="C23" s="18">
        <f>'[1]1.入力表'!C23</f>
        <v>1520793</v>
      </c>
      <c r="D23" s="18">
        <f>IF(B23+C23=SUM(D5:D22),B23+C23,"ｴﾗｰ")</f>
        <v>3017114</v>
      </c>
      <c r="E23" s="18">
        <f>'[1]1.入力表'!E23</f>
        <v>1496370</v>
      </c>
      <c r="F23" s="18">
        <f>'[1]1.入力表'!F23</f>
        <v>1520051</v>
      </c>
      <c r="G23" s="18">
        <f>IF(E23+F23=SUM(G5:G22),E23+F23,"ｴﾗｰ")</f>
        <v>3016421</v>
      </c>
      <c r="H23" s="18">
        <f>IF(B23-E23=SUM(H5:H22),B23-E23,"ｴﾗｰ")</f>
        <v>-49</v>
      </c>
      <c r="I23" s="18">
        <f>IF(C23-F23=SUM(I5:I22),C23-F23,"ｴﾗｰ")</f>
        <v>742</v>
      </c>
      <c r="J23" s="18">
        <f>IF(AND(D23-G23=SUM(J5:J22),D23-G23=H23+I23),H23+I23,"ｴﾗｰ")</f>
        <v>693</v>
      </c>
      <c r="K23" s="19">
        <f t="shared" si="6"/>
        <v>0</v>
      </c>
      <c r="L23" s="19">
        <f t="shared" si="6"/>
        <v>0.05</v>
      </c>
      <c r="M23" s="20">
        <f t="shared" si="5"/>
        <v>2.2970000000000001E-2</v>
      </c>
    </row>
    <row r="24" spans="1:13">
      <c r="A24" s="17" t="s">
        <v>30</v>
      </c>
      <c r="B24" s="18">
        <f>'[1]1.入力表'!B24</f>
        <v>98052</v>
      </c>
      <c r="C24" s="18">
        <f>'[1]1.入力表'!C24</f>
        <v>81438</v>
      </c>
      <c r="D24" s="18">
        <f t="shared" ref="D24:D34" si="7">B24+C24</f>
        <v>179490</v>
      </c>
      <c r="E24" s="18">
        <f>'[1]1.入力表'!E24</f>
        <v>98126</v>
      </c>
      <c r="F24" s="18">
        <f>'[1]1.入力表'!F24</f>
        <v>81482</v>
      </c>
      <c r="G24" s="18">
        <f t="shared" ref="G24:G34" si="8">E24+F24</f>
        <v>179608</v>
      </c>
      <c r="H24" s="18">
        <f t="shared" ref="H24:I42" si="9">B24-E24</f>
        <v>-74</v>
      </c>
      <c r="I24" s="18">
        <f t="shared" si="9"/>
        <v>-44</v>
      </c>
      <c r="J24" s="18">
        <f t="shared" ref="J24:J34" si="10">IF(D24-G24=H24+I24,H24+I24,"ｴﾗｰ")</f>
        <v>-118</v>
      </c>
      <c r="K24" s="19">
        <f t="shared" si="6"/>
        <v>-0.08</v>
      </c>
      <c r="L24" s="19">
        <f t="shared" si="6"/>
        <v>-0.05</v>
      </c>
      <c r="M24" s="20">
        <f t="shared" si="5"/>
        <v>-6.5699999999999995E-2</v>
      </c>
    </row>
    <row r="25" spans="1:13">
      <c r="A25" s="17" t="s">
        <v>31</v>
      </c>
      <c r="B25" s="18">
        <f>'[1]1.入力表'!B25</f>
        <v>66804</v>
      </c>
      <c r="C25" s="18">
        <f>'[1]1.入力表'!C25</f>
        <v>63904</v>
      </c>
      <c r="D25" s="18">
        <f t="shared" si="7"/>
        <v>130708</v>
      </c>
      <c r="E25" s="18">
        <f>'[1]1.入力表'!E25</f>
        <v>66569</v>
      </c>
      <c r="F25" s="18">
        <f>'[1]1.入力表'!F25</f>
        <v>63630</v>
      </c>
      <c r="G25" s="18">
        <f t="shared" si="8"/>
        <v>130199</v>
      </c>
      <c r="H25" s="18">
        <f t="shared" si="9"/>
        <v>235</v>
      </c>
      <c r="I25" s="18">
        <f t="shared" si="9"/>
        <v>274</v>
      </c>
      <c r="J25" s="18">
        <f t="shared" si="10"/>
        <v>509</v>
      </c>
      <c r="K25" s="19">
        <f t="shared" si="6"/>
        <v>0.35</v>
      </c>
      <c r="L25" s="19">
        <f t="shared" si="6"/>
        <v>0.43</v>
      </c>
      <c r="M25" s="20">
        <f t="shared" si="5"/>
        <v>0.39094000000000001</v>
      </c>
    </row>
    <row r="26" spans="1:13">
      <c r="A26" s="17" t="s">
        <v>32</v>
      </c>
      <c r="B26" s="18">
        <f>'[1]1.入力表'!B26</f>
        <v>101314</v>
      </c>
      <c r="C26" s="18">
        <f>'[1]1.入力表'!C26</f>
        <v>97359</v>
      </c>
      <c r="D26" s="18">
        <f t="shared" si="7"/>
        <v>198673</v>
      </c>
      <c r="E26" s="18">
        <f>'[1]1.入力表'!E26</f>
        <v>101148</v>
      </c>
      <c r="F26" s="18">
        <f>'[1]1.入力表'!F26</f>
        <v>97005</v>
      </c>
      <c r="G26" s="18">
        <f t="shared" si="8"/>
        <v>198153</v>
      </c>
      <c r="H26" s="18">
        <f t="shared" si="9"/>
        <v>166</v>
      </c>
      <c r="I26" s="18">
        <f t="shared" si="9"/>
        <v>354</v>
      </c>
      <c r="J26" s="18">
        <f t="shared" si="10"/>
        <v>520</v>
      </c>
      <c r="K26" s="19">
        <f t="shared" si="6"/>
        <v>0.16</v>
      </c>
      <c r="L26" s="19">
        <f t="shared" si="6"/>
        <v>0.36</v>
      </c>
      <c r="M26" s="20">
        <f t="shared" si="5"/>
        <v>0.26241999999999999</v>
      </c>
    </row>
    <row r="27" spans="1:13">
      <c r="A27" s="17" t="s">
        <v>33</v>
      </c>
      <c r="B27" s="18">
        <f>'[1]1.入力表'!B27</f>
        <v>91472</v>
      </c>
      <c r="C27" s="18">
        <f>'[1]1.入力表'!C27</f>
        <v>89963</v>
      </c>
      <c r="D27" s="18">
        <f t="shared" si="7"/>
        <v>181435</v>
      </c>
      <c r="E27" s="18">
        <f>'[1]1.入力表'!E27</f>
        <v>91175</v>
      </c>
      <c r="F27" s="18">
        <f>'[1]1.入力表'!F27</f>
        <v>89734</v>
      </c>
      <c r="G27" s="18">
        <f t="shared" si="8"/>
        <v>180909</v>
      </c>
      <c r="H27" s="18">
        <f t="shared" si="9"/>
        <v>297</v>
      </c>
      <c r="I27" s="18">
        <f t="shared" si="9"/>
        <v>229</v>
      </c>
      <c r="J27" s="18">
        <f t="shared" si="10"/>
        <v>526</v>
      </c>
      <c r="K27" s="19">
        <f t="shared" si="6"/>
        <v>0.33</v>
      </c>
      <c r="L27" s="19">
        <f t="shared" si="6"/>
        <v>0.26</v>
      </c>
      <c r="M27" s="20">
        <f t="shared" si="5"/>
        <v>0.29075000000000001</v>
      </c>
    </row>
    <row r="28" spans="1:13">
      <c r="A28" s="17" t="s">
        <v>34</v>
      </c>
      <c r="B28" s="18">
        <f>'[1]1.入力表'!B28</f>
        <v>88159</v>
      </c>
      <c r="C28" s="18">
        <f>'[1]1.入力表'!C28</f>
        <v>91215</v>
      </c>
      <c r="D28" s="18">
        <f t="shared" si="7"/>
        <v>179374</v>
      </c>
      <c r="E28" s="18">
        <f>'[1]1.入力表'!E28</f>
        <v>88224</v>
      </c>
      <c r="F28" s="18">
        <f>'[1]1.入力表'!F28</f>
        <v>91099</v>
      </c>
      <c r="G28" s="18">
        <f t="shared" si="8"/>
        <v>179323</v>
      </c>
      <c r="H28" s="18">
        <f t="shared" si="9"/>
        <v>-65</v>
      </c>
      <c r="I28" s="18">
        <f t="shared" si="9"/>
        <v>116</v>
      </c>
      <c r="J28" s="18">
        <f t="shared" si="10"/>
        <v>51</v>
      </c>
      <c r="K28" s="19">
        <f t="shared" si="6"/>
        <v>-7.0000000000000007E-2</v>
      </c>
      <c r="L28" s="19">
        <f t="shared" si="6"/>
        <v>0.13</v>
      </c>
      <c r="M28" s="20">
        <f t="shared" si="5"/>
        <v>2.844E-2</v>
      </c>
    </row>
    <row r="29" spans="1:13">
      <c r="A29" s="17" t="s">
        <v>35</v>
      </c>
      <c r="B29" s="18">
        <f>'[1]1.入力表'!B29</f>
        <v>87127</v>
      </c>
      <c r="C29" s="18">
        <f>'[1]1.入力表'!C29</f>
        <v>82585</v>
      </c>
      <c r="D29" s="18">
        <f t="shared" si="7"/>
        <v>169712</v>
      </c>
      <c r="E29" s="18">
        <f>'[1]1.入力表'!E29</f>
        <v>87097</v>
      </c>
      <c r="F29" s="18">
        <f>'[1]1.入力表'!F29</f>
        <v>82502</v>
      </c>
      <c r="G29" s="18">
        <f t="shared" si="8"/>
        <v>169599</v>
      </c>
      <c r="H29" s="18">
        <f t="shared" si="9"/>
        <v>30</v>
      </c>
      <c r="I29" s="18">
        <f t="shared" si="9"/>
        <v>83</v>
      </c>
      <c r="J29" s="18">
        <f t="shared" si="10"/>
        <v>113</v>
      </c>
      <c r="K29" s="19">
        <f t="shared" si="6"/>
        <v>0.03</v>
      </c>
      <c r="L29" s="19">
        <f t="shared" si="6"/>
        <v>0.1</v>
      </c>
      <c r="M29" s="20">
        <f t="shared" si="5"/>
        <v>6.6629999999999995E-2</v>
      </c>
    </row>
    <row r="30" spans="1:13">
      <c r="A30" s="17" t="s">
        <v>36</v>
      </c>
      <c r="B30" s="18">
        <f>'[1]1.入力表'!B30</f>
        <v>67840</v>
      </c>
      <c r="C30" s="18">
        <f>'[1]1.入力表'!C30</f>
        <v>71766</v>
      </c>
      <c r="D30" s="18">
        <f t="shared" si="7"/>
        <v>139606</v>
      </c>
      <c r="E30" s="18">
        <f>'[1]1.入力表'!E30</f>
        <v>67838</v>
      </c>
      <c r="F30" s="18">
        <f>'[1]1.入力表'!F30</f>
        <v>71751</v>
      </c>
      <c r="G30" s="18">
        <f t="shared" si="8"/>
        <v>139589</v>
      </c>
      <c r="H30" s="18">
        <f t="shared" si="9"/>
        <v>2</v>
      </c>
      <c r="I30" s="18">
        <f t="shared" si="9"/>
        <v>15</v>
      </c>
      <c r="J30" s="18">
        <f t="shared" si="10"/>
        <v>17</v>
      </c>
      <c r="K30" s="19">
        <f t="shared" si="6"/>
        <v>0</v>
      </c>
      <c r="L30" s="19">
        <f t="shared" si="6"/>
        <v>0.02</v>
      </c>
      <c r="M30" s="20">
        <f t="shared" si="5"/>
        <v>1.218E-2</v>
      </c>
    </row>
    <row r="31" spans="1:13">
      <c r="A31" s="17" t="s">
        <v>37</v>
      </c>
      <c r="B31" s="18">
        <f>'[1]1.入力表'!B31</f>
        <v>600768</v>
      </c>
      <c r="C31" s="18">
        <f>'[1]1.入力表'!C31</f>
        <v>578230</v>
      </c>
      <c r="D31" s="18">
        <f>IF(B31+C31=SUM(D24:D30),B31+C31,"ｴﾗｰ")</f>
        <v>1178998</v>
      </c>
      <c r="E31" s="18">
        <f>'[1]1.入力表'!E31</f>
        <v>600177</v>
      </c>
      <c r="F31" s="18">
        <f>'[1]1.入力表'!F31</f>
        <v>577203</v>
      </c>
      <c r="G31" s="18">
        <f>IF(E31+F31=SUM(G24:G30),E31+F31,"ｴﾗｰ")</f>
        <v>1177380</v>
      </c>
      <c r="H31" s="18">
        <f t="shared" si="9"/>
        <v>591</v>
      </c>
      <c r="I31" s="18">
        <f t="shared" si="9"/>
        <v>1027</v>
      </c>
      <c r="J31" s="18">
        <f>IF(AND(D31-G31=H31+I31,SUM(J24:J30)=D31-G31),H31+I31,"ｴﾗｰ")</f>
        <v>1618</v>
      </c>
      <c r="K31" s="19">
        <f t="shared" si="6"/>
        <v>0.1</v>
      </c>
      <c r="L31" s="19">
        <f t="shared" si="6"/>
        <v>0.18</v>
      </c>
      <c r="M31" s="20">
        <f t="shared" si="5"/>
        <v>0.13741999999999999</v>
      </c>
    </row>
    <row r="32" spans="1:13">
      <c r="A32" s="17" t="s">
        <v>143</v>
      </c>
      <c r="B32" s="18">
        <f>'[1]1.入力表'!B32</f>
        <v>71472</v>
      </c>
      <c r="C32" s="18">
        <f>'[1]1.入力表'!C32</f>
        <v>69838</v>
      </c>
      <c r="D32" s="18">
        <f t="shared" si="7"/>
        <v>141310</v>
      </c>
      <c r="E32" s="18">
        <f>'[1]1.入力表'!E32</f>
        <v>71453</v>
      </c>
      <c r="F32" s="18">
        <f>'[1]1.入力表'!F32</f>
        <v>69852</v>
      </c>
      <c r="G32" s="18">
        <f t="shared" si="8"/>
        <v>141305</v>
      </c>
      <c r="H32" s="18">
        <f t="shared" si="9"/>
        <v>19</v>
      </c>
      <c r="I32" s="18">
        <f t="shared" si="9"/>
        <v>-14</v>
      </c>
      <c r="J32" s="18">
        <f t="shared" si="10"/>
        <v>5</v>
      </c>
      <c r="K32" s="19">
        <f t="shared" si="6"/>
        <v>0.03</v>
      </c>
      <c r="L32" s="19">
        <f t="shared" si="6"/>
        <v>-0.02</v>
      </c>
      <c r="M32" s="20">
        <f t="shared" si="5"/>
        <v>3.5400000000000002E-3</v>
      </c>
    </row>
    <row r="33" spans="1:13">
      <c r="A33" s="17" t="s">
        <v>144</v>
      </c>
      <c r="B33" s="18">
        <f>'[1]1.入力表'!B33</f>
        <v>109839</v>
      </c>
      <c r="C33" s="18">
        <f>'[1]1.入力表'!C33</f>
        <v>106657</v>
      </c>
      <c r="D33" s="18">
        <f t="shared" si="7"/>
        <v>216496</v>
      </c>
      <c r="E33" s="18">
        <f>'[1]1.入力表'!E33</f>
        <v>109736</v>
      </c>
      <c r="F33" s="18">
        <f>'[1]1.入力表'!F33</f>
        <v>106564</v>
      </c>
      <c r="G33" s="18">
        <f t="shared" si="8"/>
        <v>216300</v>
      </c>
      <c r="H33" s="18">
        <f t="shared" si="9"/>
        <v>103</v>
      </c>
      <c r="I33" s="18">
        <f t="shared" si="9"/>
        <v>93</v>
      </c>
      <c r="J33" s="18">
        <f t="shared" si="10"/>
        <v>196</v>
      </c>
      <c r="K33" s="19">
        <f t="shared" si="6"/>
        <v>0.09</v>
      </c>
      <c r="L33" s="19">
        <f t="shared" si="6"/>
        <v>0.09</v>
      </c>
      <c r="M33" s="20">
        <f t="shared" si="5"/>
        <v>9.0609999999999996E-2</v>
      </c>
    </row>
    <row r="34" spans="1:13">
      <c r="A34" s="17" t="s">
        <v>145</v>
      </c>
      <c r="B34" s="18">
        <f>'[1]1.入力表'!B34</f>
        <v>111674</v>
      </c>
      <c r="C34" s="18">
        <f>'[1]1.入力表'!C34</f>
        <v>113442</v>
      </c>
      <c r="D34" s="18">
        <f t="shared" si="7"/>
        <v>225116</v>
      </c>
      <c r="E34" s="18">
        <f>'[1]1.入力表'!E34</f>
        <v>111684</v>
      </c>
      <c r="F34" s="18">
        <f>'[1]1.入力表'!F34</f>
        <v>113362</v>
      </c>
      <c r="G34" s="18">
        <f t="shared" si="8"/>
        <v>225046</v>
      </c>
      <c r="H34" s="18">
        <f t="shared" si="9"/>
        <v>-10</v>
      </c>
      <c r="I34" s="18">
        <f t="shared" si="9"/>
        <v>80</v>
      </c>
      <c r="J34" s="18">
        <f t="shared" si="10"/>
        <v>70</v>
      </c>
      <c r="K34" s="19">
        <f t="shared" si="6"/>
        <v>-0.01</v>
      </c>
      <c r="L34" s="19">
        <f t="shared" si="6"/>
        <v>7.0000000000000007E-2</v>
      </c>
      <c r="M34" s="20">
        <f t="shared" si="5"/>
        <v>3.1099999999999999E-2</v>
      </c>
    </row>
    <row r="35" spans="1:13">
      <c r="A35" s="17" t="s">
        <v>206</v>
      </c>
      <c r="B35" s="18">
        <f>'[1]1.入力表'!B35</f>
        <v>292985</v>
      </c>
      <c r="C35" s="18">
        <f>'[1]1.入力表'!C35</f>
        <v>289937</v>
      </c>
      <c r="D35" s="22">
        <f>IF(B35+C35=SUM(D32:D34),B35+C35,"ｴﾗｰ")</f>
        <v>582922</v>
      </c>
      <c r="E35" s="18">
        <f>'[1]1.入力表'!E35</f>
        <v>292873</v>
      </c>
      <c r="F35" s="18">
        <f>'[1]1.入力表'!F35</f>
        <v>289778</v>
      </c>
      <c r="G35" s="22">
        <f>IF(E35+F35=SUM(G32:G34),E35+F35,"ｴﾗｰ")</f>
        <v>582651</v>
      </c>
      <c r="H35" s="18">
        <f>B35-E35</f>
        <v>112</v>
      </c>
      <c r="I35" s="18">
        <f>C35-F35</f>
        <v>159</v>
      </c>
      <c r="J35" s="22">
        <f>IF(AND(D35-G35=H35+I35,SUM(J32:J34)=D35-G35),H35+I35,"ｴﾗｰ")</f>
        <v>271</v>
      </c>
      <c r="K35" s="19">
        <f>IF(E35=0,"        －",ROUND(H35/E35*100,2))</f>
        <v>0.04</v>
      </c>
      <c r="L35" s="19">
        <f>IF(F35=0,"        －",ROUND(I35/F35*100,2))</f>
        <v>0.05</v>
      </c>
      <c r="M35" s="20">
        <f>IF(G35=0,"        －",ROUND(J35/G35*100,5))</f>
        <v>4.6510000000000003E-2</v>
      </c>
    </row>
    <row r="36" spans="1:13">
      <c r="A36" s="17" t="s">
        <v>38</v>
      </c>
      <c r="B36" s="18">
        <f>'[1]1.入力表'!B36</f>
        <v>169591</v>
      </c>
      <c r="C36" s="18">
        <f>'[1]1.入力表'!C36</f>
        <v>173056</v>
      </c>
      <c r="D36" s="18">
        <f t="shared" ref="D36:D50" si="11">B36+C36</f>
        <v>342647</v>
      </c>
      <c r="E36" s="18">
        <f>'[1]1.入力表'!E36</f>
        <v>169909</v>
      </c>
      <c r="F36" s="18">
        <f>'[1]1.入力表'!F36</f>
        <v>173386</v>
      </c>
      <c r="G36" s="18">
        <f t="shared" ref="G36:G50" si="12">E36+F36</f>
        <v>343295</v>
      </c>
      <c r="H36" s="18">
        <f t="shared" si="9"/>
        <v>-318</v>
      </c>
      <c r="I36" s="18">
        <f t="shared" si="9"/>
        <v>-330</v>
      </c>
      <c r="J36" s="18">
        <f t="shared" ref="J36:J50" si="13">IF(D36-G36=H36+I36,H36+I36,"ｴﾗｰ")</f>
        <v>-648</v>
      </c>
      <c r="K36" s="19">
        <f t="shared" si="6"/>
        <v>-0.19</v>
      </c>
      <c r="L36" s="19">
        <f t="shared" si="6"/>
        <v>-0.19</v>
      </c>
      <c r="M36" s="20">
        <f t="shared" si="5"/>
        <v>-0.18876000000000001</v>
      </c>
    </row>
    <row r="37" spans="1:13">
      <c r="A37" s="17" t="s">
        <v>39</v>
      </c>
      <c r="B37" s="18">
        <f>'[1]1.入力表'!B37</f>
        <v>104401</v>
      </c>
      <c r="C37" s="18">
        <f>'[1]1.入力表'!C37</f>
        <v>104965</v>
      </c>
      <c r="D37" s="18">
        <f t="shared" si="11"/>
        <v>209366</v>
      </c>
      <c r="E37" s="18">
        <f>'[1]1.入力表'!E37</f>
        <v>104432</v>
      </c>
      <c r="F37" s="18">
        <f>'[1]1.入力表'!F37</f>
        <v>105012</v>
      </c>
      <c r="G37" s="18">
        <f t="shared" si="12"/>
        <v>209444</v>
      </c>
      <c r="H37" s="18">
        <f t="shared" si="9"/>
        <v>-31</v>
      </c>
      <c r="I37" s="18">
        <f t="shared" si="9"/>
        <v>-47</v>
      </c>
      <c r="J37" s="18">
        <f t="shared" si="13"/>
        <v>-78</v>
      </c>
      <c r="K37" s="19">
        <f t="shared" si="6"/>
        <v>-0.03</v>
      </c>
      <c r="L37" s="19">
        <f t="shared" si="6"/>
        <v>-0.04</v>
      </c>
      <c r="M37" s="20">
        <f t="shared" si="5"/>
        <v>-3.7240000000000002E-2</v>
      </c>
    </row>
    <row r="38" spans="1:13">
      <c r="A38" s="17" t="s">
        <v>40</v>
      </c>
      <c r="B38" s="18">
        <f>'[1]1.入力表'!B38</f>
        <v>69407</v>
      </c>
      <c r="C38" s="18">
        <f>'[1]1.入力表'!C38</f>
        <v>78630</v>
      </c>
      <c r="D38" s="18">
        <f t="shared" si="11"/>
        <v>148037</v>
      </c>
      <c r="E38" s="18">
        <f>'[1]1.入力表'!E38</f>
        <v>69534</v>
      </c>
      <c r="F38" s="18">
        <f>'[1]1.入力表'!F38</f>
        <v>78719</v>
      </c>
      <c r="G38" s="18">
        <f t="shared" si="12"/>
        <v>148253</v>
      </c>
      <c r="H38" s="18">
        <f t="shared" si="9"/>
        <v>-127</v>
      </c>
      <c r="I38" s="18">
        <f t="shared" si="9"/>
        <v>-89</v>
      </c>
      <c r="J38" s="18">
        <f t="shared" si="13"/>
        <v>-216</v>
      </c>
      <c r="K38" s="19">
        <f t="shared" si="6"/>
        <v>-0.18</v>
      </c>
      <c r="L38" s="19">
        <f t="shared" si="6"/>
        <v>-0.11</v>
      </c>
      <c r="M38" s="20">
        <f t="shared" si="5"/>
        <v>-0.1457</v>
      </c>
    </row>
    <row r="39" spans="1:13">
      <c r="A39" s="17" t="s">
        <v>41</v>
      </c>
      <c r="B39" s="18">
        <f>'[1]1.入力表'!B39</f>
        <v>168787</v>
      </c>
      <c r="C39" s="18">
        <f>'[1]1.入力表'!C39</f>
        <v>173946</v>
      </c>
      <c r="D39" s="18">
        <f t="shared" si="11"/>
        <v>342733</v>
      </c>
      <c r="E39" s="18">
        <f>'[1]1.入力表'!E39</f>
        <v>168627</v>
      </c>
      <c r="F39" s="18">
        <f>'[1]1.入力表'!F39</f>
        <v>173617</v>
      </c>
      <c r="G39" s="18">
        <f t="shared" si="12"/>
        <v>342244</v>
      </c>
      <c r="H39" s="18">
        <f t="shared" si="9"/>
        <v>160</v>
      </c>
      <c r="I39" s="18">
        <f t="shared" si="9"/>
        <v>329</v>
      </c>
      <c r="J39" s="18">
        <f t="shared" si="13"/>
        <v>489</v>
      </c>
      <c r="K39" s="19">
        <f t="shared" si="6"/>
        <v>0.09</v>
      </c>
      <c r="L39" s="19">
        <f t="shared" si="6"/>
        <v>0.19</v>
      </c>
      <c r="M39" s="20">
        <f t="shared" si="5"/>
        <v>0.14288000000000001</v>
      </c>
    </row>
    <row r="40" spans="1:13">
      <c r="A40" s="17" t="s">
        <v>42</v>
      </c>
      <c r="B40" s="18">
        <f>'[1]1.入力表'!B40</f>
        <v>78010</v>
      </c>
      <c r="C40" s="18">
        <f>'[1]1.入力表'!C40</f>
        <v>82472</v>
      </c>
      <c r="D40" s="18">
        <f t="shared" si="11"/>
        <v>160482</v>
      </c>
      <c r="E40" s="18">
        <f>'[1]1.入力表'!E40</f>
        <v>78109</v>
      </c>
      <c r="F40" s="18">
        <f>'[1]1.入力表'!F40</f>
        <v>82519</v>
      </c>
      <c r="G40" s="18">
        <f t="shared" si="12"/>
        <v>160628</v>
      </c>
      <c r="H40" s="18">
        <f t="shared" si="9"/>
        <v>-99</v>
      </c>
      <c r="I40" s="18">
        <f t="shared" si="9"/>
        <v>-47</v>
      </c>
      <c r="J40" s="18">
        <f t="shared" si="13"/>
        <v>-146</v>
      </c>
      <c r="K40" s="19">
        <f t="shared" si="6"/>
        <v>-0.13</v>
      </c>
      <c r="L40" s="19">
        <f t="shared" si="6"/>
        <v>-0.06</v>
      </c>
      <c r="M40" s="20">
        <f t="shared" si="5"/>
        <v>-9.0889999999999999E-2</v>
      </c>
    </row>
    <row r="41" spans="1:13">
      <c r="A41" s="17" t="s">
        <v>43</v>
      </c>
      <c r="B41" s="18">
        <f>'[1]1.入力表'!B41</f>
        <v>95121</v>
      </c>
      <c r="C41" s="18">
        <f>'[1]1.入力表'!C41</f>
        <v>100513</v>
      </c>
      <c r="D41" s="18">
        <f t="shared" si="11"/>
        <v>195634</v>
      </c>
      <c r="E41" s="18">
        <f>'[1]1.入力表'!E41</f>
        <v>95104</v>
      </c>
      <c r="F41" s="18">
        <f>'[1]1.入力表'!F41</f>
        <v>100453</v>
      </c>
      <c r="G41" s="18">
        <f t="shared" si="12"/>
        <v>195557</v>
      </c>
      <c r="H41" s="18">
        <f t="shared" si="9"/>
        <v>17</v>
      </c>
      <c r="I41" s="18">
        <f t="shared" si="9"/>
        <v>60</v>
      </c>
      <c r="J41" s="18">
        <f t="shared" si="13"/>
        <v>77</v>
      </c>
      <c r="K41" s="19">
        <f t="shared" ref="K41:L56" si="14">IF(E41=0,"        －",ROUND(H41/E41*100,2))</f>
        <v>0.02</v>
      </c>
      <c r="L41" s="19">
        <f t="shared" si="14"/>
        <v>0.06</v>
      </c>
      <c r="M41" s="20">
        <f t="shared" si="5"/>
        <v>3.9370000000000002E-2</v>
      </c>
    </row>
    <row r="42" spans="1:13">
      <c r="A42" s="17" t="s">
        <v>44</v>
      </c>
      <c r="B42" s="18">
        <f>'[1]1.入力表'!B42</f>
        <v>23183</v>
      </c>
      <c r="C42" s="18">
        <f>'[1]1.入力表'!C42</f>
        <v>26674</v>
      </c>
      <c r="D42" s="18">
        <f t="shared" si="11"/>
        <v>49857</v>
      </c>
      <c r="E42" s="18">
        <f>'[1]1.入力表'!E42</f>
        <v>23186</v>
      </c>
      <c r="F42" s="18">
        <f>'[1]1.入力表'!F42</f>
        <v>26713</v>
      </c>
      <c r="G42" s="18">
        <f t="shared" si="12"/>
        <v>49899</v>
      </c>
      <c r="H42" s="18">
        <f t="shared" si="9"/>
        <v>-3</v>
      </c>
      <c r="I42" s="18">
        <f t="shared" si="9"/>
        <v>-39</v>
      </c>
      <c r="J42" s="18">
        <f t="shared" si="13"/>
        <v>-42</v>
      </c>
      <c r="K42" s="19">
        <f t="shared" si="14"/>
        <v>-0.01</v>
      </c>
      <c r="L42" s="19">
        <f t="shared" si="14"/>
        <v>-0.15</v>
      </c>
      <c r="M42" s="20">
        <f t="shared" si="5"/>
        <v>-8.4169999999999995E-2</v>
      </c>
    </row>
    <row r="43" spans="1:13">
      <c r="A43" s="17" t="s">
        <v>45</v>
      </c>
      <c r="B43" s="18">
        <f>'[1]1.入力表'!B43</f>
        <v>19118</v>
      </c>
      <c r="C43" s="18">
        <f>'[1]1.入力表'!C43</f>
        <v>20365</v>
      </c>
      <c r="D43" s="18">
        <f t="shared" si="11"/>
        <v>39483</v>
      </c>
      <c r="E43" s="18">
        <f>'[1]1.入力表'!E43</f>
        <v>19184</v>
      </c>
      <c r="F43" s="18">
        <f>'[1]1.入力表'!F43</f>
        <v>20411</v>
      </c>
      <c r="G43" s="18">
        <f t="shared" si="12"/>
        <v>39595</v>
      </c>
      <c r="H43" s="18">
        <f t="shared" ref="H43:I58" si="15">B43-E43</f>
        <v>-66</v>
      </c>
      <c r="I43" s="18">
        <f t="shared" si="15"/>
        <v>-46</v>
      </c>
      <c r="J43" s="18">
        <f t="shared" si="13"/>
        <v>-112</v>
      </c>
      <c r="K43" s="19">
        <f t="shared" si="14"/>
        <v>-0.34</v>
      </c>
      <c r="L43" s="19">
        <f t="shared" si="14"/>
        <v>-0.23</v>
      </c>
      <c r="M43" s="20">
        <f t="shared" si="5"/>
        <v>-0.28286</v>
      </c>
    </row>
    <row r="44" spans="1:13">
      <c r="A44" s="23" t="s">
        <v>46</v>
      </c>
      <c r="B44" s="18">
        <f>'[1]1.入力表'!B44</f>
        <v>66648</v>
      </c>
      <c r="C44" s="18">
        <f>'[1]1.入力表'!C44</f>
        <v>66724</v>
      </c>
      <c r="D44" s="18">
        <f t="shared" si="11"/>
        <v>133372</v>
      </c>
      <c r="E44" s="18">
        <f>'[1]1.入力表'!E44</f>
        <v>66643</v>
      </c>
      <c r="F44" s="18">
        <f>'[1]1.入力表'!F44</f>
        <v>66771</v>
      </c>
      <c r="G44" s="18">
        <f t="shared" si="12"/>
        <v>133414</v>
      </c>
      <c r="H44" s="18">
        <f t="shared" si="15"/>
        <v>5</v>
      </c>
      <c r="I44" s="18">
        <f t="shared" si="15"/>
        <v>-47</v>
      </c>
      <c r="J44" s="18">
        <f t="shared" si="13"/>
        <v>-42</v>
      </c>
      <c r="K44" s="19">
        <f t="shared" si="14"/>
        <v>0.01</v>
      </c>
      <c r="L44" s="19">
        <f t="shared" si="14"/>
        <v>-7.0000000000000007E-2</v>
      </c>
      <c r="M44" s="20">
        <f t="shared" si="5"/>
        <v>-3.1480000000000001E-2</v>
      </c>
    </row>
    <row r="45" spans="1:13">
      <c r="A45" s="24" t="s">
        <v>47</v>
      </c>
      <c r="B45" s="18">
        <f>'[1]1.入力表'!B45</f>
        <v>93301</v>
      </c>
      <c r="C45" s="18">
        <f>'[1]1.入力表'!C45</f>
        <v>87150</v>
      </c>
      <c r="D45" s="18">
        <f t="shared" si="11"/>
        <v>180451</v>
      </c>
      <c r="E45" s="18">
        <f>'[1]1.入力表'!E45</f>
        <v>93280</v>
      </c>
      <c r="F45" s="18">
        <f>'[1]1.入力表'!F45</f>
        <v>87087</v>
      </c>
      <c r="G45" s="18">
        <f t="shared" si="12"/>
        <v>180367</v>
      </c>
      <c r="H45" s="18">
        <f t="shared" si="15"/>
        <v>21</v>
      </c>
      <c r="I45" s="18">
        <f t="shared" si="15"/>
        <v>63</v>
      </c>
      <c r="J45" s="18">
        <f t="shared" si="13"/>
        <v>84</v>
      </c>
      <c r="K45" s="19">
        <f t="shared" si="14"/>
        <v>0.02</v>
      </c>
      <c r="L45" s="19">
        <f t="shared" si="14"/>
        <v>7.0000000000000007E-2</v>
      </c>
      <c r="M45" s="20">
        <f t="shared" si="5"/>
        <v>4.657E-2</v>
      </c>
    </row>
    <row r="46" spans="1:13">
      <c r="A46" s="17" t="s">
        <v>48</v>
      </c>
      <c r="B46" s="18">
        <f>'[1]1.入力表'!B46</f>
        <v>94958</v>
      </c>
      <c r="C46" s="18">
        <f>'[1]1.入力表'!C46</f>
        <v>93756</v>
      </c>
      <c r="D46" s="18">
        <f t="shared" si="11"/>
        <v>188714</v>
      </c>
      <c r="E46" s="18">
        <f>'[1]1.入力表'!E46</f>
        <v>94944</v>
      </c>
      <c r="F46" s="18">
        <f>'[1]1.入力表'!F46</f>
        <v>93647</v>
      </c>
      <c r="G46" s="18">
        <f t="shared" si="12"/>
        <v>188591</v>
      </c>
      <c r="H46" s="18">
        <f t="shared" si="15"/>
        <v>14</v>
      </c>
      <c r="I46" s="18">
        <f t="shared" si="15"/>
        <v>109</v>
      </c>
      <c r="J46" s="18">
        <f t="shared" si="13"/>
        <v>123</v>
      </c>
      <c r="K46" s="19">
        <f t="shared" si="14"/>
        <v>0.01</v>
      </c>
      <c r="L46" s="19">
        <f t="shared" si="14"/>
        <v>0.12</v>
      </c>
      <c r="M46" s="20">
        <f t="shared" si="5"/>
        <v>6.522E-2</v>
      </c>
    </row>
    <row r="47" spans="1:13">
      <c r="A47" s="17" t="s">
        <v>49</v>
      </c>
      <c r="B47" s="18">
        <f>'[1]1.入力表'!B47</f>
        <v>41030</v>
      </c>
      <c r="C47" s="18">
        <f>'[1]1.入力表'!C47</f>
        <v>39992</v>
      </c>
      <c r="D47" s="18">
        <f t="shared" si="11"/>
        <v>81022</v>
      </c>
      <c r="E47" s="18">
        <f>'[1]1.入力表'!E47</f>
        <v>40967</v>
      </c>
      <c r="F47" s="18">
        <f>'[1]1.入力表'!F47</f>
        <v>39965</v>
      </c>
      <c r="G47" s="18">
        <f t="shared" si="12"/>
        <v>80932</v>
      </c>
      <c r="H47" s="18">
        <f t="shared" si="15"/>
        <v>63</v>
      </c>
      <c r="I47" s="18">
        <f t="shared" si="15"/>
        <v>27</v>
      </c>
      <c r="J47" s="18">
        <f t="shared" si="13"/>
        <v>90</v>
      </c>
      <c r="K47" s="19">
        <f t="shared" si="14"/>
        <v>0.15</v>
      </c>
      <c r="L47" s="19">
        <f t="shared" si="14"/>
        <v>7.0000000000000007E-2</v>
      </c>
      <c r="M47" s="20">
        <f t="shared" si="5"/>
        <v>0.11119999999999999</v>
      </c>
    </row>
    <row r="48" spans="1:13">
      <c r="A48" s="17" t="s">
        <v>50</v>
      </c>
      <c r="B48" s="18">
        <f>'[1]1.入力表'!B48</f>
        <v>52790</v>
      </c>
      <c r="C48" s="18">
        <f>'[1]1.入力表'!C48</f>
        <v>51981</v>
      </c>
      <c r="D48" s="18">
        <f t="shared" si="11"/>
        <v>104771</v>
      </c>
      <c r="E48" s="18">
        <f>'[1]1.入力表'!E48</f>
        <v>52675</v>
      </c>
      <c r="F48" s="18">
        <f>'[1]1.入力表'!F48</f>
        <v>51874</v>
      </c>
      <c r="G48" s="18">
        <f t="shared" si="12"/>
        <v>104549</v>
      </c>
      <c r="H48" s="18">
        <f t="shared" si="15"/>
        <v>115</v>
      </c>
      <c r="I48" s="18">
        <f t="shared" si="15"/>
        <v>107</v>
      </c>
      <c r="J48" s="18">
        <f t="shared" si="13"/>
        <v>222</v>
      </c>
      <c r="K48" s="19">
        <f t="shared" si="14"/>
        <v>0.22</v>
      </c>
      <c r="L48" s="19">
        <f t="shared" si="14"/>
        <v>0.21</v>
      </c>
      <c r="M48" s="20">
        <f t="shared" si="5"/>
        <v>0.21234</v>
      </c>
    </row>
    <row r="49" spans="1:13">
      <c r="A49" s="17" t="s">
        <v>51</v>
      </c>
      <c r="B49" s="18">
        <f>'[1]1.入力表'!B49</f>
        <v>53262</v>
      </c>
      <c r="C49" s="18">
        <f>'[1]1.入力表'!C49</f>
        <v>52419</v>
      </c>
      <c r="D49" s="18">
        <f t="shared" si="11"/>
        <v>105681</v>
      </c>
      <c r="E49" s="18">
        <f>'[1]1.入力表'!E49</f>
        <v>53223</v>
      </c>
      <c r="F49" s="18">
        <f>'[1]1.入力表'!F49</f>
        <v>52357</v>
      </c>
      <c r="G49" s="18">
        <f t="shared" si="12"/>
        <v>105580</v>
      </c>
      <c r="H49" s="18">
        <f t="shared" si="15"/>
        <v>39</v>
      </c>
      <c r="I49" s="18">
        <f t="shared" si="15"/>
        <v>62</v>
      </c>
      <c r="J49" s="18">
        <f t="shared" si="13"/>
        <v>101</v>
      </c>
      <c r="K49" s="19">
        <f t="shared" si="14"/>
        <v>7.0000000000000007E-2</v>
      </c>
      <c r="L49" s="19">
        <f t="shared" si="14"/>
        <v>0.12</v>
      </c>
      <c r="M49" s="20">
        <f t="shared" si="5"/>
        <v>9.5659999999999995E-2</v>
      </c>
    </row>
    <row r="50" spans="1:13">
      <c r="A50" s="17" t="s">
        <v>52</v>
      </c>
      <c r="B50" s="18">
        <f>'[1]1.入力表'!B50</f>
        <v>17546</v>
      </c>
      <c r="C50" s="18">
        <f>'[1]1.入力表'!C50</f>
        <v>18318</v>
      </c>
      <c r="D50" s="18">
        <f t="shared" si="11"/>
        <v>35864</v>
      </c>
      <c r="E50" s="18">
        <f>'[1]1.入力表'!E50</f>
        <v>17558</v>
      </c>
      <c r="F50" s="18">
        <f>'[1]1.入力表'!F50</f>
        <v>18303</v>
      </c>
      <c r="G50" s="18">
        <f t="shared" si="12"/>
        <v>35861</v>
      </c>
      <c r="H50" s="18">
        <f t="shared" si="15"/>
        <v>-12</v>
      </c>
      <c r="I50" s="18">
        <f t="shared" si="15"/>
        <v>15</v>
      </c>
      <c r="J50" s="18">
        <f t="shared" si="13"/>
        <v>3</v>
      </c>
      <c r="K50" s="19">
        <f t="shared" si="14"/>
        <v>-7.0000000000000007E-2</v>
      </c>
      <c r="L50" s="19">
        <f t="shared" si="14"/>
        <v>0.08</v>
      </c>
      <c r="M50" s="20">
        <f t="shared" si="5"/>
        <v>8.3700000000000007E-3</v>
      </c>
    </row>
    <row r="51" spans="1:13">
      <c r="A51" s="17" t="s">
        <v>53</v>
      </c>
      <c r="B51" s="18">
        <f>'[1]1.入力表'!B51</f>
        <v>34095</v>
      </c>
      <c r="C51" s="18">
        <f>'[1]1.入力表'!C51</f>
        <v>32876</v>
      </c>
      <c r="D51" s="18">
        <f>B51+C51</f>
        <v>66971</v>
      </c>
      <c r="E51" s="18">
        <f>'[1]1.入力表'!E51</f>
        <v>34128</v>
      </c>
      <c r="F51" s="18">
        <f>'[1]1.入力表'!F51</f>
        <v>32855</v>
      </c>
      <c r="G51" s="18">
        <f>E51+F51</f>
        <v>66983</v>
      </c>
      <c r="H51" s="18">
        <f t="shared" si="15"/>
        <v>-33</v>
      </c>
      <c r="I51" s="18">
        <f t="shared" si="15"/>
        <v>21</v>
      </c>
      <c r="J51" s="18">
        <f>IF(D51-G51=H51+I51,H51+I51,"ｴﾗｰ")</f>
        <v>-12</v>
      </c>
      <c r="K51" s="19">
        <f t="shared" si="14"/>
        <v>-0.1</v>
      </c>
      <c r="L51" s="19">
        <f t="shared" si="14"/>
        <v>0.06</v>
      </c>
      <c r="M51" s="20">
        <f t="shared" si="5"/>
        <v>-1.7909999999999999E-2</v>
      </c>
    </row>
    <row r="52" spans="1:13">
      <c r="A52" s="17" t="s">
        <v>54</v>
      </c>
      <c r="B52" s="18">
        <f>'[1]1.入力表'!B52</f>
        <v>12607</v>
      </c>
      <c r="C52" s="18">
        <f>'[1]1.入力表'!C52</f>
        <v>14613</v>
      </c>
      <c r="D52" s="18">
        <f>B52+C52</f>
        <v>27220</v>
      </c>
      <c r="E52" s="18">
        <f>'[1]1.入力表'!E52</f>
        <v>12620</v>
      </c>
      <c r="F52" s="18">
        <f>'[1]1.入力表'!F52</f>
        <v>14616</v>
      </c>
      <c r="G52" s="18">
        <f>E52+F52</f>
        <v>27236</v>
      </c>
      <c r="H52" s="18">
        <f t="shared" si="15"/>
        <v>-13</v>
      </c>
      <c r="I52" s="18">
        <f t="shared" si="15"/>
        <v>-3</v>
      </c>
      <c r="J52" s="18">
        <f>IF(D52-G52=H52+I52,H52+I52,"ｴﾗｰ")</f>
        <v>-16</v>
      </c>
      <c r="K52" s="19">
        <f t="shared" si="14"/>
        <v>-0.1</v>
      </c>
      <c r="L52" s="19">
        <f t="shared" si="14"/>
        <v>-0.02</v>
      </c>
      <c r="M52" s="20">
        <f t="shared" si="5"/>
        <v>-5.8749999999999997E-2</v>
      </c>
    </row>
    <row r="53" spans="1:13">
      <c r="A53" s="17" t="s">
        <v>55</v>
      </c>
      <c r="B53" s="18">
        <f>'[1]1.入力表'!B53</f>
        <v>19774</v>
      </c>
      <c r="C53" s="18">
        <f>'[1]1.入力表'!C53</f>
        <v>19224</v>
      </c>
      <c r="D53" s="18">
        <f>B53+C53</f>
        <v>38998</v>
      </c>
      <c r="E53" s="18">
        <f>'[1]1.入力表'!E53</f>
        <v>19740</v>
      </c>
      <c r="F53" s="18">
        <f>'[1]1.入力表'!F53</f>
        <v>19214</v>
      </c>
      <c r="G53" s="18">
        <f>E53+F53</f>
        <v>38954</v>
      </c>
      <c r="H53" s="18">
        <f t="shared" si="15"/>
        <v>34</v>
      </c>
      <c r="I53" s="18">
        <f t="shared" si="15"/>
        <v>10</v>
      </c>
      <c r="J53" s="18">
        <f>IF(D53-G53=H53+I53,H53+I53,"ｴﾗｰ")</f>
        <v>44</v>
      </c>
      <c r="K53" s="19">
        <f t="shared" si="14"/>
        <v>0.17</v>
      </c>
      <c r="L53" s="19">
        <f t="shared" si="14"/>
        <v>0.05</v>
      </c>
      <c r="M53" s="20">
        <f t="shared" si="5"/>
        <v>0.11294999999999999</v>
      </c>
    </row>
    <row r="54" spans="1:13">
      <c r="A54" s="17" t="s">
        <v>56</v>
      </c>
      <c r="B54" s="18">
        <f>'[1]1.入力表'!B54</f>
        <v>13385</v>
      </c>
      <c r="C54" s="18">
        <f>'[1]1.入力表'!C54</f>
        <v>14224</v>
      </c>
      <c r="D54" s="18">
        <f>B54+C54</f>
        <v>27609</v>
      </c>
      <c r="E54" s="18">
        <f>'[1]1.入力表'!E54</f>
        <v>13395</v>
      </c>
      <c r="F54" s="18">
        <f>'[1]1.入力表'!F54</f>
        <v>14208</v>
      </c>
      <c r="G54" s="18">
        <f>E54+F54</f>
        <v>27603</v>
      </c>
      <c r="H54" s="18">
        <f t="shared" si="15"/>
        <v>-10</v>
      </c>
      <c r="I54" s="18">
        <f t="shared" si="15"/>
        <v>16</v>
      </c>
      <c r="J54" s="18">
        <f>IF(D54-G54=H54+I54,H54+I54,"ｴﾗｰ")</f>
        <v>6</v>
      </c>
      <c r="K54" s="19">
        <f t="shared" si="14"/>
        <v>-7.0000000000000007E-2</v>
      </c>
      <c r="L54" s="19">
        <f t="shared" si="14"/>
        <v>0.11</v>
      </c>
      <c r="M54" s="20">
        <f t="shared" si="5"/>
        <v>2.1739999999999999E-2</v>
      </c>
    </row>
    <row r="55" spans="1:13">
      <c r="A55" s="17" t="s">
        <v>57</v>
      </c>
      <c r="B55" s="18">
        <f>'[1]1.入力表'!B55</f>
        <v>11854</v>
      </c>
      <c r="C55" s="18">
        <f>'[1]1.入力表'!C55</f>
        <v>12801</v>
      </c>
      <c r="D55" s="18">
        <f>B55+C55</f>
        <v>24655</v>
      </c>
      <c r="E55" s="18">
        <f>'[1]1.入力表'!E55</f>
        <v>11862</v>
      </c>
      <c r="F55" s="18">
        <f>'[1]1.入力表'!F55</f>
        <v>12798</v>
      </c>
      <c r="G55" s="18">
        <f>E55+F55</f>
        <v>24660</v>
      </c>
      <c r="H55" s="18">
        <f t="shared" si="15"/>
        <v>-8</v>
      </c>
      <c r="I55" s="18">
        <f t="shared" si="15"/>
        <v>3</v>
      </c>
      <c r="J55" s="18">
        <f>IF(D55-G55=H55+I55,H55+I55,"ｴﾗｰ")</f>
        <v>-5</v>
      </c>
      <c r="K55" s="19">
        <f t="shared" si="14"/>
        <v>-7.0000000000000007E-2</v>
      </c>
      <c r="L55" s="19">
        <f t="shared" si="14"/>
        <v>0.02</v>
      </c>
      <c r="M55" s="20">
        <f t="shared" si="5"/>
        <v>-2.0279999999999999E-2</v>
      </c>
    </row>
    <row r="56" spans="1:13">
      <c r="A56" s="17" t="s">
        <v>58</v>
      </c>
      <c r="B56" s="18">
        <f>'[1]1.入力表'!B56</f>
        <v>25239</v>
      </c>
      <c r="C56" s="18">
        <f>'[1]1.入力表'!C56</f>
        <v>27025</v>
      </c>
      <c r="D56" s="18">
        <f>IF(D54+D55=B56+C56,B56+C56,"ｴﾗｰ")</f>
        <v>52264</v>
      </c>
      <c r="E56" s="18">
        <f>'[1]1.入力表'!E56</f>
        <v>25257</v>
      </c>
      <c r="F56" s="18">
        <f>'[1]1.入力表'!F56</f>
        <v>27006</v>
      </c>
      <c r="G56" s="18">
        <f>IF(G54+G55=E56+F56,E56+F56,"ｴﾗｰ")</f>
        <v>52263</v>
      </c>
      <c r="H56" s="18">
        <f t="shared" si="15"/>
        <v>-18</v>
      </c>
      <c r="I56" s="18">
        <f t="shared" si="15"/>
        <v>19</v>
      </c>
      <c r="J56" s="18">
        <f>IF(AND(D56-G56=H56+I56,J54+J55=D56-G56),H56+I56,"ｴﾗｰ")</f>
        <v>1</v>
      </c>
      <c r="K56" s="19">
        <f t="shared" si="14"/>
        <v>-7.0000000000000007E-2</v>
      </c>
      <c r="L56" s="19">
        <f t="shared" si="14"/>
        <v>7.0000000000000007E-2</v>
      </c>
      <c r="M56" s="20">
        <f t="shared" si="5"/>
        <v>1.91E-3</v>
      </c>
    </row>
    <row r="57" spans="1:13">
      <c r="A57" s="17" t="s">
        <v>59</v>
      </c>
      <c r="B57" s="18">
        <f>'[1]1.入力表'!B57</f>
        <v>3960</v>
      </c>
      <c r="C57" s="18">
        <f>'[1]1.入力表'!C57</f>
        <v>3994</v>
      </c>
      <c r="D57" s="18">
        <f>B57+C57</f>
        <v>7954</v>
      </c>
      <c r="E57" s="18">
        <f>'[1]1.入力表'!E57</f>
        <v>3982</v>
      </c>
      <c r="F57" s="18">
        <f>'[1]1.入力表'!F57</f>
        <v>3995</v>
      </c>
      <c r="G57" s="18">
        <f>E57+F57</f>
        <v>7977</v>
      </c>
      <c r="H57" s="18">
        <f t="shared" si="15"/>
        <v>-22</v>
      </c>
      <c r="I57" s="18">
        <f t="shared" si="15"/>
        <v>-1</v>
      </c>
      <c r="J57" s="18">
        <f>IF(D57-G57=H57+I57,H57+I57,"ｴﾗｰ")</f>
        <v>-23</v>
      </c>
      <c r="K57" s="19">
        <f t="shared" ref="K57:L72" si="16">IF(E57=0,"        －",ROUND(H57/E57*100,2))</f>
        <v>-0.55000000000000004</v>
      </c>
      <c r="L57" s="19">
        <f t="shared" si="16"/>
        <v>-0.03</v>
      </c>
      <c r="M57" s="20">
        <f t="shared" si="5"/>
        <v>-0.28832999999999998</v>
      </c>
    </row>
    <row r="58" spans="1:13">
      <c r="A58" s="17" t="s">
        <v>60</v>
      </c>
      <c r="B58" s="18">
        <f>'[1]1.入力表'!B58</f>
        <v>6893</v>
      </c>
      <c r="C58" s="18">
        <f>'[1]1.入力表'!C58</f>
        <v>6967</v>
      </c>
      <c r="D58" s="18">
        <f>B58+C58</f>
        <v>13860</v>
      </c>
      <c r="E58" s="18">
        <f>'[1]1.入力表'!E58</f>
        <v>6898</v>
      </c>
      <c r="F58" s="18">
        <f>'[1]1.入力表'!F58</f>
        <v>6955</v>
      </c>
      <c r="G58" s="18">
        <f>E58+F58</f>
        <v>13853</v>
      </c>
      <c r="H58" s="18">
        <f t="shared" si="15"/>
        <v>-5</v>
      </c>
      <c r="I58" s="18">
        <f t="shared" si="15"/>
        <v>12</v>
      </c>
      <c r="J58" s="18">
        <f>IF(D58-G58=H58+I58,H58+I58,"ｴﾗｰ")</f>
        <v>7</v>
      </c>
      <c r="K58" s="19">
        <f t="shared" si="16"/>
        <v>-7.0000000000000007E-2</v>
      </c>
      <c r="L58" s="19">
        <f t="shared" si="16"/>
        <v>0.17</v>
      </c>
      <c r="M58" s="20">
        <f t="shared" si="5"/>
        <v>5.0529999999999999E-2</v>
      </c>
    </row>
    <row r="59" spans="1:13">
      <c r="A59" s="17" t="s">
        <v>61</v>
      </c>
      <c r="B59" s="18">
        <f>'[1]1.入力表'!B59</f>
        <v>4779</v>
      </c>
      <c r="C59" s="18">
        <f>'[1]1.入力表'!C59</f>
        <v>4972</v>
      </c>
      <c r="D59" s="18">
        <f>B59+C59</f>
        <v>9751</v>
      </c>
      <c r="E59" s="18">
        <f>'[1]1.入力表'!E59</f>
        <v>4787</v>
      </c>
      <c r="F59" s="18">
        <f>'[1]1.入力表'!F59</f>
        <v>4967</v>
      </c>
      <c r="G59" s="18">
        <f>E59+F59</f>
        <v>9754</v>
      </c>
      <c r="H59" s="18">
        <f t="shared" ref="H59:I74" si="17">B59-E59</f>
        <v>-8</v>
      </c>
      <c r="I59" s="18">
        <f t="shared" si="17"/>
        <v>5</v>
      </c>
      <c r="J59" s="18">
        <f>IF(D59-G59=H59+I59,H59+I59,"ｴﾗｰ")</f>
        <v>-3</v>
      </c>
      <c r="K59" s="19">
        <f t="shared" si="16"/>
        <v>-0.17</v>
      </c>
      <c r="L59" s="19">
        <f t="shared" si="16"/>
        <v>0.1</v>
      </c>
      <c r="M59" s="20">
        <f t="shared" si="5"/>
        <v>-3.0759999999999999E-2</v>
      </c>
    </row>
    <row r="60" spans="1:13">
      <c r="A60" s="17" t="s">
        <v>62</v>
      </c>
      <c r="B60" s="18">
        <f>'[1]1.入力表'!B60</f>
        <v>4657</v>
      </c>
      <c r="C60" s="18">
        <f>'[1]1.入力表'!C60</f>
        <v>4931</v>
      </c>
      <c r="D60" s="18">
        <f>B60+C60</f>
        <v>9588</v>
      </c>
      <c r="E60" s="18">
        <f>'[1]1.入力表'!E60</f>
        <v>4689</v>
      </c>
      <c r="F60" s="18">
        <f>'[1]1.入力表'!F60</f>
        <v>4942</v>
      </c>
      <c r="G60" s="18">
        <f>E60+F60</f>
        <v>9631</v>
      </c>
      <c r="H60" s="18">
        <f t="shared" si="17"/>
        <v>-32</v>
      </c>
      <c r="I60" s="18">
        <f t="shared" si="17"/>
        <v>-11</v>
      </c>
      <c r="J60" s="18">
        <f>IF(D60-G60=H60+I60,H60+I60,"ｴﾗｰ")</f>
        <v>-43</v>
      </c>
      <c r="K60" s="19">
        <f t="shared" si="16"/>
        <v>-0.68</v>
      </c>
      <c r="L60" s="19">
        <f t="shared" si="16"/>
        <v>-0.22</v>
      </c>
      <c r="M60" s="20">
        <f t="shared" si="5"/>
        <v>-0.44646999999999998</v>
      </c>
    </row>
    <row r="61" spans="1:13">
      <c r="A61" s="17" t="s">
        <v>63</v>
      </c>
      <c r="B61" s="18">
        <f>'[1]1.入力表'!B61</f>
        <v>6575</v>
      </c>
      <c r="C61" s="18">
        <f>'[1]1.入力表'!C61</f>
        <v>6812</v>
      </c>
      <c r="D61" s="18">
        <f>B61+C61</f>
        <v>13387</v>
      </c>
      <c r="E61" s="18">
        <f>'[1]1.入力表'!E61</f>
        <v>6569</v>
      </c>
      <c r="F61" s="18">
        <f>'[1]1.入力表'!F61</f>
        <v>6802</v>
      </c>
      <c r="G61" s="18">
        <f>E61+F61</f>
        <v>13371</v>
      </c>
      <c r="H61" s="18">
        <f t="shared" si="17"/>
        <v>6</v>
      </c>
      <c r="I61" s="18">
        <f t="shared" si="17"/>
        <v>10</v>
      </c>
      <c r="J61" s="18">
        <f>IF(D61-G61=H61+I61,H61+I61,"ｴﾗｰ")</f>
        <v>16</v>
      </c>
      <c r="K61" s="19">
        <f t="shared" si="16"/>
        <v>0.09</v>
      </c>
      <c r="L61" s="19">
        <f t="shared" si="16"/>
        <v>0.15</v>
      </c>
      <c r="M61" s="20">
        <f t="shared" si="5"/>
        <v>0.11966</v>
      </c>
    </row>
    <row r="62" spans="1:13">
      <c r="A62" s="17" t="s">
        <v>64</v>
      </c>
      <c r="B62" s="18">
        <f>'[1]1.入力表'!B62</f>
        <v>26864</v>
      </c>
      <c r="C62" s="18">
        <f>'[1]1.入力表'!C62</f>
        <v>27676</v>
      </c>
      <c r="D62" s="18">
        <f>IF(B62+C62=SUM(D57:D61),B62+C62,"ｴﾗｰ")</f>
        <v>54540</v>
      </c>
      <c r="E62" s="18">
        <f>'[1]1.入力表'!E62</f>
        <v>26925</v>
      </c>
      <c r="F62" s="18">
        <f>'[1]1.入力表'!F62</f>
        <v>27661</v>
      </c>
      <c r="G62" s="18">
        <f>IF(E62+F62=SUM(G57:G61),E62+F62,"ｴﾗｰ")</f>
        <v>54586</v>
      </c>
      <c r="H62" s="18">
        <f t="shared" si="17"/>
        <v>-61</v>
      </c>
      <c r="I62" s="18">
        <f t="shared" si="17"/>
        <v>15</v>
      </c>
      <c r="J62" s="18">
        <f>IF(AND(D62-G62=H62+I62,SUM(J57:J61)=D62-G62),H62+I62,"ｴﾗｰ")</f>
        <v>-46</v>
      </c>
      <c r="K62" s="19">
        <f t="shared" si="16"/>
        <v>-0.23</v>
      </c>
      <c r="L62" s="19">
        <f t="shared" si="16"/>
        <v>0.05</v>
      </c>
      <c r="M62" s="20">
        <f t="shared" si="5"/>
        <v>-8.4269999999999998E-2</v>
      </c>
    </row>
    <row r="63" spans="1:13">
      <c r="A63" s="17" t="s">
        <v>65</v>
      </c>
      <c r="B63" s="18">
        <f>'[1]1.入力表'!B63</f>
        <v>5101</v>
      </c>
      <c r="C63" s="18">
        <f>'[1]1.入力表'!C63</f>
        <v>5550</v>
      </c>
      <c r="D63" s="18">
        <f>B63+C63</f>
        <v>10651</v>
      </c>
      <c r="E63" s="18">
        <f>'[1]1.入力表'!E63</f>
        <v>5157</v>
      </c>
      <c r="F63" s="18">
        <f>'[1]1.入力表'!F63</f>
        <v>5615</v>
      </c>
      <c r="G63" s="18">
        <f>E63+F63</f>
        <v>10772</v>
      </c>
      <c r="H63" s="18">
        <f t="shared" si="17"/>
        <v>-56</v>
      </c>
      <c r="I63" s="18">
        <f t="shared" si="17"/>
        <v>-65</v>
      </c>
      <c r="J63" s="18">
        <f>IF(D63-G63=H63+I63,H63+I63,"ｴﾗｰ")</f>
        <v>-121</v>
      </c>
      <c r="K63" s="19">
        <f t="shared" si="16"/>
        <v>-1.0900000000000001</v>
      </c>
      <c r="L63" s="19">
        <f t="shared" si="16"/>
        <v>-1.1599999999999999</v>
      </c>
      <c r="M63" s="20">
        <f t="shared" si="5"/>
        <v>-1.1232800000000001</v>
      </c>
    </row>
    <row r="64" spans="1:13">
      <c r="A64" s="17" t="s">
        <v>66</v>
      </c>
      <c r="B64" s="18">
        <f>'[1]1.入力表'!B64</f>
        <v>3166</v>
      </c>
      <c r="C64" s="18">
        <f>'[1]1.入力表'!C64</f>
        <v>3645</v>
      </c>
      <c r="D64" s="18">
        <f>B64+C64</f>
        <v>6811</v>
      </c>
      <c r="E64" s="18">
        <f>'[1]1.入力表'!E64</f>
        <v>3188</v>
      </c>
      <c r="F64" s="18">
        <f>'[1]1.入力表'!F64</f>
        <v>3655</v>
      </c>
      <c r="G64" s="18">
        <f>E64+F64</f>
        <v>6843</v>
      </c>
      <c r="H64" s="18">
        <f t="shared" si="17"/>
        <v>-22</v>
      </c>
      <c r="I64" s="18">
        <f t="shared" si="17"/>
        <v>-10</v>
      </c>
      <c r="J64" s="18">
        <f>IF(D64-G64=H64+I64,H64+I64,"ｴﾗｰ")</f>
        <v>-32</v>
      </c>
      <c r="K64" s="19">
        <f t="shared" si="16"/>
        <v>-0.69</v>
      </c>
      <c r="L64" s="19">
        <f t="shared" si="16"/>
        <v>-0.27</v>
      </c>
      <c r="M64" s="20">
        <f t="shared" si="5"/>
        <v>-0.46762999999999999</v>
      </c>
    </row>
    <row r="65" spans="1:13">
      <c r="A65" s="17" t="s">
        <v>67</v>
      </c>
      <c r="B65" s="18">
        <f>'[1]1.入力表'!B65</f>
        <v>10263</v>
      </c>
      <c r="C65" s="18">
        <f>'[1]1.入力表'!C65</f>
        <v>12075</v>
      </c>
      <c r="D65" s="18">
        <f>B65+C65</f>
        <v>22338</v>
      </c>
      <c r="E65" s="18">
        <f>'[1]1.入力表'!E65</f>
        <v>10304</v>
      </c>
      <c r="F65" s="18">
        <f>'[1]1.入力表'!F65</f>
        <v>12103</v>
      </c>
      <c r="G65" s="18">
        <f>E65+F65</f>
        <v>22407</v>
      </c>
      <c r="H65" s="18">
        <f t="shared" si="17"/>
        <v>-41</v>
      </c>
      <c r="I65" s="18">
        <f t="shared" si="17"/>
        <v>-28</v>
      </c>
      <c r="J65" s="18">
        <f>IF(D65-G65=H65+I65,H65+I65,"ｴﾗｰ")</f>
        <v>-69</v>
      </c>
      <c r="K65" s="19">
        <f t="shared" si="16"/>
        <v>-0.4</v>
      </c>
      <c r="L65" s="19">
        <f t="shared" si="16"/>
        <v>-0.23</v>
      </c>
      <c r="M65" s="20">
        <f t="shared" si="5"/>
        <v>-0.30793999999999999</v>
      </c>
    </row>
    <row r="66" spans="1:13">
      <c r="A66" s="17" t="s">
        <v>68</v>
      </c>
      <c r="B66" s="18">
        <f>'[1]1.入力表'!B66</f>
        <v>18530</v>
      </c>
      <c r="C66" s="18">
        <f>'[1]1.入力表'!C66</f>
        <v>21270</v>
      </c>
      <c r="D66" s="18">
        <f>IF(B66+C66=SUM(D63:D65),B66+C66,"ｴﾗｰ")</f>
        <v>39800</v>
      </c>
      <c r="E66" s="18">
        <f>'[1]1.入力表'!E66</f>
        <v>18649</v>
      </c>
      <c r="F66" s="18">
        <f>'[1]1.入力表'!F66</f>
        <v>21373</v>
      </c>
      <c r="G66" s="18">
        <f>IF(E66+F66=SUM(G63:G65),E66+F66,"ｴﾗｰ")</f>
        <v>40022</v>
      </c>
      <c r="H66" s="18">
        <f t="shared" si="17"/>
        <v>-119</v>
      </c>
      <c r="I66" s="18">
        <f t="shared" si="17"/>
        <v>-103</v>
      </c>
      <c r="J66" s="18">
        <f>IF(AND(D66-G66=H66+I66,SUM(J63:J65)=D66-G66),H66+I66,"ｴﾗｰ")</f>
        <v>-222</v>
      </c>
      <c r="K66" s="19">
        <f t="shared" si="16"/>
        <v>-0.64</v>
      </c>
      <c r="L66" s="19">
        <f t="shared" si="16"/>
        <v>-0.48</v>
      </c>
      <c r="M66" s="20">
        <f t="shared" si="5"/>
        <v>-0.55469000000000002</v>
      </c>
    </row>
    <row r="67" spans="1:13">
      <c r="A67" s="17" t="s">
        <v>69</v>
      </c>
      <c r="B67" s="18">
        <f>'[1]1.入力表'!B67</f>
        <v>16965</v>
      </c>
      <c r="C67" s="18">
        <f>'[1]1.入力表'!C67</f>
        <v>15577</v>
      </c>
      <c r="D67" s="18">
        <f>B67+C67</f>
        <v>32542</v>
      </c>
      <c r="E67" s="18">
        <f>'[1]1.入力表'!E67</f>
        <v>16967</v>
      </c>
      <c r="F67" s="18">
        <f>'[1]1.入力表'!F67</f>
        <v>15588</v>
      </c>
      <c r="G67" s="18">
        <f>E67+F67</f>
        <v>32555</v>
      </c>
      <c r="H67" s="18">
        <f t="shared" si="17"/>
        <v>-2</v>
      </c>
      <c r="I67" s="18">
        <f t="shared" si="17"/>
        <v>-11</v>
      </c>
      <c r="J67" s="18">
        <f>IF(D67-G67=H67+I67,H67+I67,"ｴﾗｰ")</f>
        <v>-13</v>
      </c>
      <c r="K67" s="19">
        <f t="shared" si="16"/>
        <v>-0.01</v>
      </c>
      <c r="L67" s="19">
        <f t="shared" si="16"/>
        <v>-7.0000000000000007E-2</v>
      </c>
      <c r="M67" s="20">
        <f t="shared" si="5"/>
        <v>-3.993E-2</v>
      </c>
    </row>
    <row r="68" spans="1:13">
      <c r="A68" s="17" t="s">
        <v>70</v>
      </c>
      <c r="B68" s="18">
        <f>'[1]1.入力表'!B68</f>
        <v>1325</v>
      </c>
      <c r="C68" s="18">
        <f>'[1]1.入力表'!C68</f>
        <v>1269</v>
      </c>
      <c r="D68" s="18">
        <f>B68+C68</f>
        <v>2594</v>
      </c>
      <c r="E68" s="18">
        <f>'[1]1.入力表'!E68</f>
        <v>1332</v>
      </c>
      <c r="F68" s="18">
        <f>'[1]1.入力表'!F68</f>
        <v>1266</v>
      </c>
      <c r="G68" s="18">
        <f>E68+F68</f>
        <v>2598</v>
      </c>
      <c r="H68" s="18">
        <f t="shared" si="17"/>
        <v>-7</v>
      </c>
      <c r="I68" s="18">
        <f t="shared" si="17"/>
        <v>3</v>
      </c>
      <c r="J68" s="18">
        <f>IF(D68-G68=H68+I68,H68+I68,"ｴﾗｰ")</f>
        <v>-4</v>
      </c>
      <c r="K68" s="19">
        <f t="shared" si="16"/>
        <v>-0.53</v>
      </c>
      <c r="L68" s="19">
        <f t="shared" si="16"/>
        <v>0.24</v>
      </c>
      <c r="M68" s="20">
        <f t="shared" si="5"/>
        <v>-0.15396000000000001</v>
      </c>
    </row>
    <row r="69" spans="1:13" ht="13.5" customHeight="1">
      <c r="A69" s="17" t="s">
        <v>71</v>
      </c>
      <c r="B69" s="18">
        <f>'[1]1.入力表'!B69</f>
        <v>18290</v>
      </c>
      <c r="C69" s="18">
        <f>'[1]1.入力表'!C69</f>
        <v>16846</v>
      </c>
      <c r="D69" s="18">
        <f>IF(B69+C69=SUM(D67:D68),B69+C69,"ｴﾗｰ")</f>
        <v>35136</v>
      </c>
      <c r="E69" s="18">
        <f>'[1]1.入力表'!E69</f>
        <v>18299</v>
      </c>
      <c r="F69" s="18">
        <f>'[1]1.入力表'!F69</f>
        <v>16854</v>
      </c>
      <c r="G69" s="18">
        <f>IF(E69+F69=SUM(G67:G68),E69+F69,"ｴﾗｰ")</f>
        <v>35153</v>
      </c>
      <c r="H69" s="18">
        <f t="shared" si="17"/>
        <v>-9</v>
      </c>
      <c r="I69" s="18">
        <f t="shared" si="17"/>
        <v>-8</v>
      </c>
      <c r="J69" s="18">
        <f>IF(AND(D69-G69=H69+I69,J67+J68=D69-G69),H69+I69,"ｴﾗｰ")</f>
        <v>-17</v>
      </c>
      <c r="K69" s="19">
        <f t="shared" si="16"/>
        <v>-0.05</v>
      </c>
      <c r="L69" s="19">
        <f t="shared" si="16"/>
        <v>-0.05</v>
      </c>
      <c r="M69" s="20">
        <f t="shared" si="5"/>
        <v>-4.836E-2</v>
      </c>
    </row>
    <row r="70" spans="1:13" ht="12" hidden="1" customHeight="1">
      <c r="A70" s="17" t="s">
        <v>72</v>
      </c>
      <c r="B70" s="18">
        <f>'[1]1.入力表'!E70</f>
        <v>0</v>
      </c>
      <c r="C70" s="18">
        <f>'[1]1.入力表'!F70</f>
        <v>0</v>
      </c>
      <c r="D70" s="18">
        <f>B70+C70</f>
        <v>0</v>
      </c>
      <c r="E70" s="18" t="e">
        <f>'[1]1.入力表'!#REF!</f>
        <v>#REF!</v>
      </c>
      <c r="F70" s="18" t="e">
        <f>'[1]1.入力表'!#REF!</f>
        <v>#REF!</v>
      </c>
      <c r="G70" s="18" t="e">
        <f>E70+F70</f>
        <v>#REF!</v>
      </c>
      <c r="H70" s="18" t="e">
        <f t="shared" si="17"/>
        <v>#REF!</v>
      </c>
      <c r="I70" s="18" t="e">
        <f t="shared" si="17"/>
        <v>#REF!</v>
      </c>
      <c r="J70" s="18" t="e">
        <f>IF(D70-G70=H70+I70,H70+I70,"ｴﾗｰ")</f>
        <v>#REF!</v>
      </c>
      <c r="K70" s="19" t="e">
        <f t="shared" si="16"/>
        <v>#REF!</v>
      </c>
      <c r="L70" s="19" t="e">
        <f t="shared" si="16"/>
        <v>#REF!</v>
      </c>
      <c r="M70" s="20" t="e">
        <f t="shared" si="5"/>
        <v>#REF!</v>
      </c>
    </row>
    <row r="71" spans="1:13" ht="12" hidden="1" customHeight="1">
      <c r="A71" s="17" t="s">
        <v>73</v>
      </c>
      <c r="B71" s="18">
        <f>'[1]1.入力表'!E71</f>
        <v>0</v>
      </c>
      <c r="C71" s="18">
        <f>'[1]1.入力表'!F71</f>
        <v>0</v>
      </c>
      <c r="D71" s="18">
        <f>B71+C71</f>
        <v>0</v>
      </c>
      <c r="E71" s="18" t="e">
        <f>'[1]1.入力表'!#REF!</f>
        <v>#REF!</v>
      </c>
      <c r="F71" s="18" t="e">
        <f>'[1]1.入力表'!#REF!</f>
        <v>#REF!</v>
      </c>
      <c r="G71" s="18" t="e">
        <f>E71+F71</f>
        <v>#REF!</v>
      </c>
      <c r="H71" s="18" t="e">
        <f t="shared" si="17"/>
        <v>#REF!</v>
      </c>
      <c r="I71" s="18" t="e">
        <f t="shared" si="17"/>
        <v>#REF!</v>
      </c>
      <c r="J71" s="18" t="e">
        <f>IF(D71-G71=H71+I71,H71+I71,"ｴﾗｰ")</f>
        <v>#REF!</v>
      </c>
      <c r="K71" s="19" t="e">
        <f t="shared" si="16"/>
        <v>#REF!</v>
      </c>
      <c r="L71" s="19" t="e">
        <f t="shared" si="16"/>
        <v>#REF!</v>
      </c>
      <c r="M71" s="20" t="e">
        <f t="shared" si="5"/>
        <v>#REF!</v>
      </c>
    </row>
    <row r="72" spans="1:13" ht="9" hidden="1" customHeight="1">
      <c r="A72" s="17" t="s">
        <v>74</v>
      </c>
      <c r="B72" s="18">
        <f>'[1]1.入力表'!E72</f>
        <v>0</v>
      </c>
      <c r="C72" s="18">
        <f>'[1]1.入力表'!F72</f>
        <v>0</v>
      </c>
      <c r="D72" s="18">
        <f>B72+C72</f>
        <v>0</v>
      </c>
      <c r="E72" s="18" t="e">
        <f>'[1]1.入力表'!#REF!</f>
        <v>#REF!</v>
      </c>
      <c r="F72" s="18" t="e">
        <f>'[1]1.入力表'!#REF!</f>
        <v>#REF!</v>
      </c>
      <c r="G72" s="18" t="e">
        <f>E72+F72</f>
        <v>#REF!</v>
      </c>
      <c r="H72" s="18" t="e">
        <f t="shared" si="17"/>
        <v>#REF!</v>
      </c>
      <c r="I72" s="18" t="e">
        <f t="shared" si="17"/>
        <v>#REF!</v>
      </c>
      <c r="J72" s="18" t="e">
        <f>IF(D72-G72=H72+I72,H72+I72,"ｴﾗｰ")</f>
        <v>#REF!</v>
      </c>
      <c r="K72" s="19" t="e">
        <f t="shared" si="16"/>
        <v>#REF!</v>
      </c>
      <c r="L72" s="19" t="e">
        <f t="shared" si="16"/>
        <v>#REF!</v>
      </c>
      <c r="M72" s="20" t="e">
        <f t="shared" si="5"/>
        <v>#REF!</v>
      </c>
    </row>
    <row r="73" spans="1:13" ht="30" hidden="1" customHeight="1">
      <c r="A73" s="17" t="s">
        <v>75</v>
      </c>
      <c r="B73" s="18">
        <f>'[1]1.入力表'!E73</f>
        <v>0</v>
      </c>
      <c r="C73" s="18">
        <f>'[1]1.入力表'!F73</f>
        <v>0</v>
      </c>
      <c r="D73" s="18">
        <f>B73+C73</f>
        <v>0</v>
      </c>
      <c r="E73" s="18" t="e">
        <f>'[1]1.入力表'!#REF!</f>
        <v>#REF!</v>
      </c>
      <c r="F73" s="18" t="e">
        <f>'[1]1.入力表'!#REF!</f>
        <v>#REF!</v>
      </c>
      <c r="G73" s="18" t="e">
        <f>E73+F73</f>
        <v>#REF!</v>
      </c>
      <c r="H73" s="18" t="e">
        <f t="shared" si="17"/>
        <v>#REF!</v>
      </c>
      <c r="I73" s="18" t="e">
        <f t="shared" si="17"/>
        <v>#REF!</v>
      </c>
      <c r="J73" s="18" t="e">
        <f>IF(D73-G73=H73+I73,H73+I73,"ｴﾗｰ")</f>
        <v>#REF!</v>
      </c>
      <c r="K73" s="19" t="e">
        <f t="shared" ref="K73:L75" si="18">IF(E73=0,"        －",ROUND(H73/E73*100,2))</f>
        <v>#REF!</v>
      </c>
      <c r="L73" s="19" t="e">
        <f t="shared" si="18"/>
        <v>#REF!</v>
      </c>
      <c r="M73" s="20" t="e">
        <f t="shared" ref="M73:M80" si="19">IF(G73=0,"        －",ROUND(J73/G73*100,5))</f>
        <v>#REF!</v>
      </c>
    </row>
    <row r="74" spans="1:13" ht="12.75" hidden="1" customHeight="1">
      <c r="A74" s="17" t="s">
        <v>76</v>
      </c>
      <c r="B74" s="18">
        <f>'[1]1.入力表'!E74</f>
        <v>0</v>
      </c>
      <c r="C74" s="18">
        <f>'[1]1.入力表'!F74</f>
        <v>0</v>
      </c>
      <c r="D74" s="18">
        <f>IF(B74+C74=SUM(D70:D73),B74+C74,"ｴﾗ-")</f>
        <v>0</v>
      </c>
      <c r="E74" s="18" t="e">
        <f>'[1]1.入力表'!#REF!</f>
        <v>#REF!</v>
      </c>
      <c r="F74" s="18" t="e">
        <f>'[1]1.入力表'!#REF!</f>
        <v>#REF!</v>
      </c>
      <c r="G74" s="18" t="e">
        <f>IF(E74+F74=SUM(G70:G73),E74+F74,"ｴﾗ-")</f>
        <v>#REF!</v>
      </c>
      <c r="H74" s="18" t="e">
        <f t="shared" si="17"/>
        <v>#REF!</v>
      </c>
      <c r="I74" s="18" t="e">
        <f t="shared" si="17"/>
        <v>#REF!</v>
      </c>
      <c r="J74" s="18" t="e">
        <f>IF(AND(D74-G74=H74+I74,SUM(J70:J73)=D74-G74),H74+I74,"ｴﾗｰ")</f>
        <v>#REF!</v>
      </c>
      <c r="K74" s="19" t="e">
        <f t="shared" si="18"/>
        <v>#REF!</v>
      </c>
      <c r="L74" s="19" t="e">
        <f t="shared" si="18"/>
        <v>#REF!</v>
      </c>
      <c r="M74" s="20" t="e">
        <f t="shared" si="19"/>
        <v>#REF!</v>
      </c>
    </row>
    <row r="75" spans="1:13">
      <c r="A75" s="25"/>
      <c r="B75" s="18"/>
      <c r="C75" s="18"/>
      <c r="D75" s="18"/>
      <c r="E75" s="18"/>
      <c r="F75" s="18"/>
      <c r="G75" s="18"/>
      <c r="H75" s="18"/>
      <c r="I75" s="18"/>
      <c r="J75" s="18"/>
      <c r="K75" s="19"/>
      <c r="L75" s="19"/>
      <c r="M75" s="20"/>
    </row>
    <row r="76" spans="1:13">
      <c r="A76" s="17" t="s">
        <v>146</v>
      </c>
      <c r="B76" s="18">
        <f>B23+B31+B35</f>
        <v>2390074</v>
      </c>
      <c r="C76" s="18">
        <f>C23+C31+C35</f>
        <v>2388960</v>
      </c>
      <c r="D76" s="18">
        <f>IF(D23+D31+D35=B76+C76,B76+C76,"ｴﾗｰ")</f>
        <v>4779034</v>
      </c>
      <c r="E76" s="18">
        <f>E23+E31+E35</f>
        <v>2389420</v>
      </c>
      <c r="F76" s="18">
        <f>F23+F31+F35</f>
        <v>2387032</v>
      </c>
      <c r="G76" s="18">
        <f>IF(G23+G31+G35=E76+F76,E76+F76,"ｴﾗｰ")</f>
        <v>4776452</v>
      </c>
      <c r="H76" s="18">
        <f t="shared" ref="H76:I80" si="20">B76-E76</f>
        <v>654</v>
      </c>
      <c r="I76" s="18">
        <f t="shared" si="20"/>
        <v>1928</v>
      </c>
      <c r="J76" s="18">
        <f>IF(AND(D76-G76=H76+I76,J23+J31+J35=D76-G76),H76+I76,"ｴﾗｰ")</f>
        <v>2582</v>
      </c>
      <c r="K76" s="19">
        <f t="shared" ref="K76:L80" si="21">IF(E76=0,"        －",ROUND(H76/E76*100,2))</f>
        <v>0.03</v>
      </c>
      <c r="L76" s="19">
        <f t="shared" si="21"/>
        <v>0.08</v>
      </c>
      <c r="M76" s="20">
        <f t="shared" si="19"/>
        <v>5.4059999999999997E-2</v>
      </c>
    </row>
    <row r="77" spans="1:13">
      <c r="A77" s="17" t="s">
        <v>77</v>
      </c>
      <c r="B77" s="18">
        <f>SUM(B36:B51)</f>
        <v>1181248</v>
      </c>
      <c r="C77" s="18">
        <f>SUM(C36:C51)</f>
        <v>1203837</v>
      </c>
      <c r="D77" s="18">
        <f>IF(B77+C77=SUM(D36:D51),B77+C77,"ｴﾗｰ")</f>
        <v>2385085</v>
      </c>
      <c r="E77" s="22">
        <f>SUM(E36:E51)</f>
        <v>1181503</v>
      </c>
      <c r="F77" s="22">
        <f>SUM(F36:F51)</f>
        <v>1203689</v>
      </c>
      <c r="G77" s="22">
        <f>IF(E77+F77=SUM(G36:G51),E77+F77,"ｴﾗｰ")</f>
        <v>2385192</v>
      </c>
      <c r="H77" s="18">
        <f t="shared" si="20"/>
        <v>-255</v>
      </c>
      <c r="I77" s="18">
        <f t="shared" si="20"/>
        <v>148</v>
      </c>
      <c r="J77" s="22">
        <f>IF(AND(D77-G77=H77+I77,SUM(J36:J51)=D77-G77),H77+I77,"ｴﾗｰ")</f>
        <v>-107</v>
      </c>
      <c r="K77" s="19">
        <f t="shared" si="21"/>
        <v>-0.02</v>
      </c>
      <c r="L77" s="19">
        <f t="shared" si="21"/>
        <v>0.01</v>
      </c>
      <c r="M77" s="20">
        <f t="shared" si="19"/>
        <v>-4.4900000000000001E-3</v>
      </c>
    </row>
    <row r="78" spans="1:13">
      <c r="A78" s="17" t="s">
        <v>78</v>
      </c>
      <c r="B78" s="18">
        <f>B76+B77</f>
        <v>3571322</v>
      </c>
      <c r="C78" s="18">
        <f>C76+C77</f>
        <v>3592797</v>
      </c>
      <c r="D78" s="18">
        <f>IF(D76+D77=B78+C78,B78+C78,"ｴﾗｰ")</f>
        <v>7164119</v>
      </c>
      <c r="E78" s="18">
        <f>E76+E77</f>
        <v>3570923</v>
      </c>
      <c r="F78" s="18">
        <f>F76+F77</f>
        <v>3590721</v>
      </c>
      <c r="G78" s="18">
        <f>IF(G76+G77=E78+F78,E78+F78,"ｴﾗｰ")</f>
        <v>7161644</v>
      </c>
      <c r="H78" s="18">
        <f t="shared" si="20"/>
        <v>399</v>
      </c>
      <c r="I78" s="18">
        <f t="shared" si="20"/>
        <v>2076</v>
      </c>
      <c r="J78" s="18">
        <f>IF(AND(D78-G78=H78+I78,J76+J77=D78-G78),H78+I78,"ｴﾗｰ")</f>
        <v>2475</v>
      </c>
      <c r="K78" s="19">
        <f t="shared" si="21"/>
        <v>0.01</v>
      </c>
      <c r="L78" s="19">
        <f t="shared" si="21"/>
        <v>0.06</v>
      </c>
      <c r="M78" s="20">
        <f t="shared" si="19"/>
        <v>3.456E-2</v>
      </c>
    </row>
    <row r="79" spans="1:13">
      <c r="A79" s="17" t="s">
        <v>79</v>
      </c>
      <c r="B79" s="18">
        <f>B52+B53+B56+B62+B66+B69+B74</f>
        <v>121304</v>
      </c>
      <c r="C79" s="18">
        <f>C52+C53+C56+C62+C66+C69+C74</f>
        <v>126654</v>
      </c>
      <c r="D79" s="18">
        <f>IF(D52+D53+D56+D62+D66+D69+D74=B79+C79,B79+C79,"ｴﾗｰ")</f>
        <v>247958</v>
      </c>
      <c r="E79" s="18">
        <f>E52+E53+E56+E62+E66+E69</f>
        <v>121490</v>
      </c>
      <c r="F79" s="18">
        <f>F52+F53+F56+F62+F66+F69</f>
        <v>126724</v>
      </c>
      <c r="G79" s="18">
        <f>IF(G52+G53+G56+G62+G66+G69=E79+F79,E79+F79,"ｴﾗｰ")</f>
        <v>248214</v>
      </c>
      <c r="H79" s="18">
        <f t="shared" si="20"/>
        <v>-186</v>
      </c>
      <c r="I79" s="18">
        <f t="shared" si="20"/>
        <v>-70</v>
      </c>
      <c r="J79" s="18">
        <f>IF(AND(D79-G79=H79+I79,J52+J53+J56+J62+J66+J69=D79-G79),H79+I79,"ｴﾗｰ")</f>
        <v>-256</v>
      </c>
      <c r="K79" s="19">
        <f t="shared" si="21"/>
        <v>-0.15</v>
      </c>
      <c r="L79" s="19">
        <f t="shared" si="21"/>
        <v>-0.06</v>
      </c>
      <c r="M79" s="20">
        <f t="shared" si="19"/>
        <v>-0.10314</v>
      </c>
    </row>
    <row r="80" spans="1:13" ht="14.25" thickBot="1">
      <c r="A80" s="26" t="s">
        <v>80</v>
      </c>
      <c r="B80" s="27">
        <f>B78+B79</f>
        <v>3692626</v>
      </c>
      <c r="C80" s="27">
        <f>C78+C79</f>
        <v>3719451</v>
      </c>
      <c r="D80" s="27">
        <f>IF(D78+D79=B80+C80,B80+C80,"ｴﾗｰ")</f>
        <v>7412077</v>
      </c>
      <c r="E80" s="27">
        <f>E78+E79</f>
        <v>3692413</v>
      </c>
      <c r="F80" s="27">
        <f>F78+F79</f>
        <v>3717445</v>
      </c>
      <c r="G80" s="27">
        <f>IF(G78+G79=E80+F80,E80+F80,"ｴﾗｰ")</f>
        <v>7409858</v>
      </c>
      <c r="H80" s="27">
        <f t="shared" si="20"/>
        <v>213</v>
      </c>
      <c r="I80" s="27">
        <f t="shared" si="20"/>
        <v>2006</v>
      </c>
      <c r="J80" s="27">
        <f>IF(AND(D80-G80=H80+I80,J78+J79=D80-G80),H80+I80,"ｴﾗｰ")</f>
        <v>2219</v>
      </c>
      <c r="K80" s="28">
        <f t="shared" si="21"/>
        <v>0.01</v>
      </c>
      <c r="L80" s="28">
        <f t="shared" si="21"/>
        <v>0.05</v>
      </c>
      <c r="M80" s="29">
        <f t="shared" si="19"/>
        <v>2.9950000000000001E-2</v>
      </c>
    </row>
    <row r="81" spans="1:13" ht="16.5" customHeight="1">
      <c r="A81" s="132"/>
      <c r="B81" s="133"/>
      <c r="C81" s="133"/>
      <c r="D81" s="133"/>
      <c r="E81" s="133"/>
      <c r="F81" s="133"/>
      <c r="G81" s="133"/>
      <c r="H81" s="133"/>
      <c r="I81" s="30"/>
      <c r="J81" s="30"/>
      <c r="K81" s="31"/>
      <c r="L81" s="31"/>
      <c r="M81" s="31"/>
    </row>
    <row r="82" spans="1:13" ht="15.75">
      <c r="B82" s="32"/>
      <c r="C82" s="33"/>
      <c r="D82" s="32"/>
      <c r="E82" s="32"/>
      <c r="F82" s="32"/>
      <c r="G82" s="34"/>
      <c r="H82" s="30"/>
      <c r="I82" s="30"/>
      <c r="J82" s="30"/>
      <c r="K82" s="31"/>
      <c r="L82" s="31"/>
      <c r="M82" s="31"/>
    </row>
    <row r="83" spans="1:13" ht="15.75">
      <c r="A83" s="35"/>
      <c r="B83" s="32"/>
      <c r="C83" s="32"/>
      <c r="D83" s="32"/>
      <c r="E83" s="32"/>
      <c r="F83" s="32"/>
      <c r="G83" s="34"/>
      <c r="H83" s="30"/>
      <c r="I83" s="30"/>
      <c r="J83" s="30"/>
      <c r="K83" s="31"/>
      <c r="L83" s="31"/>
      <c r="M83" s="31"/>
    </row>
    <row r="84" spans="1:13" ht="15.75">
      <c r="A84" s="32"/>
      <c r="B84" s="32"/>
      <c r="C84" s="32"/>
      <c r="D84" s="32"/>
      <c r="E84" s="32"/>
      <c r="F84" s="32"/>
      <c r="G84" s="34"/>
      <c r="H84" s="30"/>
      <c r="I84" s="30"/>
      <c r="J84" s="30"/>
      <c r="K84" s="31"/>
      <c r="L84" s="31"/>
      <c r="M84" s="31"/>
    </row>
    <row r="85" spans="1:13" ht="15.75">
      <c r="A85" s="32"/>
      <c r="B85" s="32"/>
      <c r="C85" s="32"/>
      <c r="D85" s="32"/>
      <c r="E85" s="32"/>
      <c r="F85" s="32"/>
      <c r="G85" s="34"/>
      <c r="H85" s="30"/>
      <c r="I85" s="30"/>
      <c r="J85" s="30"/>
      <c r="K85" s="31"/>
      <c r="L85" s="31"/>
      <c r="M85" s="31"/>
    </row>
    <row r="86" spans="1:13" ht="15.75">
      <c r="A86" s="32"/>
      <c r="B86" s="32"/>
      <c r="C86" s="32"/>
      <c r="D86" s="32"/>
      <c r="E86" s="32"/>
      <c r="F86" s="32"/>
      <c r="G86" s="34"/>
      <c r="H86" s="30"/>
      <c r="I86" s="30"/>
      <c r="J86" s="30"/>
      <c r="K86" s="31"/>
      <c r="L86" s="31"/>
      <c r="M86" s="31"/>
    </row>
    <row r="87" spans="1:13" ht="15.75">
      <c r="A87" s="32"/>
      <c r="B87" s="32"/>
      <c r="C87" s="32"/>
      <c r="D87" s="32"/>
      <c r="E87" s="32"/>
      <c r="F87" s="32"/>
      <c r="G87" s="34"/>
      <c r="H87" s="30"/>
      <c r="I87" s="30"/>
      <c r="J87" s="30"/>
      <c r="K87" s="31"/>
      <c r="L87" s="31"/>
      <c r="M87" s="31"/>
    </row>
    <row r="88" spans="1:13" ht="15.75">
      <c r="A88" s="32"/>
      <c r="B88" s="32"/>
      <c r="C88" s="32"/>
      <c r="D88" s="32"/>
      <c r="E88" s="32"/>
      <c r="F88" s="32"/>
      <c r="G88" s="34"/>
      <c r="H88" s="30"/>
      <c r="I88" s="30"/>
      <c r="J88" s="30"/>
      <c r="K88" s="31"/>
      <c r="L88" s="31"/>
      <c r="M88" s="31"/>
    </row>
    <row r="89" spans="1:13" ht="15.75">
      <c r="A89" s="32"/>
      <c r="B89" s="32"/>
      <c r="C89" s="32"/>
      <c r="D89" s="32"/>
      <c r="E89" s="32"/>
      <c r="F89" s="32"/>
      <c r="G89" s="34"/>
      <c r="H89" s="30"/>
      <c r="I89" s="30"/>
      <c r="J89" s="30"/>
      <c r="K89" s="31"/>
      <c r="L89" s="31"/>
      <c r="M89" s="31"/>
    </row>
    <row r="90" spans="1:13" ht="15.75">
      <c r="A90" s="32"/>
      <c r="B90" s="32"/>
      <c r="C90" s="32"/>
      <c r="D90" s="32"/>
      <c r="E90" s="32"/>
      <c r="F90" s="32"/>
      <c r="G90" s="34"/>
      <c r="H90" s="30"/>
      <c r="I90" s="30"/>
      <c r="J90" s="30"/>
      <c r="K90" s="31"/>
      <c r="L90" s="31"/>
      <c r="M90" s="31"/>
    </row>
    <row r="91" spans="1:13" ht="15.75">
      <c r="A91" s="32"/>
      <c r="B91" s="32"/>
      <c r="C91" s="32"/>
      <c r="D91" s="32"/>
      <c r="E91" s="32"/>
      <c r="F91" s="32"/>
      <c r="G91" s="34"/>
      <c r="H91" s="30"/>
      <c r="I91" s="30"/>
      <c r="J91" s="30"/>
      <c r="K91" s="31"/>
      <c r="L91" s="31"/>
      <c r="M91" s="31"/>
    </row>
    <row r="92" spans="1:13" ht="15.75">
      <c r="A92" s="32"/>
      <c r="B92" s="32"/>
      <c r="C92" s="32"/>
      <c r="D92" s="32"/>
      <c r="E92" s="32"/>
      <c r="F92" s="32"/>
      <c r="G92" s="34"/>
      <c r="H92" s="30"/>
      <c r="I92" s="30"/>
      <c r="J92" s="30"/>
      <c r="K92" s="31"/>
      <c r="L92" s="31"/>
      <c r="M92" s="31"/>
    </row>
    <row r="93" spans="1:13" ht="15.75">
      <c r="A93" s="32"/>
      <c r="B93" s="32"/>
      <c r="C93" s="32"/>
      <c r="D93" s="32"/>
      <c r="E93" s="32"/>
      <c r="F93" s="32"/>
      <c r="G93" s="34"/>
      <c r="H93" s="30"/>
      <c r="I93" s="30"/>
      <c r="J93" s="30"/>
      <c r="K93" s="31"/>
      <c r="L93" s="31"/>
      <c r="M93" s="31"/>
    </row>
  </sheetData>
  <mergeCells count="1">
    <mergeCell ref="A81:H81"/>
  </mergeCells>
  <phoneticPr fontId="2"/>
  <printOptions horizontalCentered="1" gridLinesSet="0"/>
  <pageMargins left="0.78740157480314965" right="0.78740157480314965" top="0.39370078740157483" bottom="0.39370078740157483" header="0" footer="0.19685039370078741"/>
  <pageSetup paperSize="9" scale="88" firstPageNumber="2" orientation="landscape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3"/>
  </sheetPr>
  <dimension ref="A1:M139"/>
  <sheetViews>
    <sheetView view="pageBreakPreview" zoomScaleNormal="75" workbookViewId="0">
      <pane xSplit="1" ySplit="4" topLeftCell="B5" activePane="bottomRight" state="frozen"/>
      <selection activeCell="K60" sqref="K60"/>
      <selection pane="topRight" activeCell="K60" sqref="K60"/>
      <selection pane="bottomLeft" activeCell="K60" sqref="K60"/>
      <selection pane="bottomRight" sqref="A1:XFD1048576"/>
    </sheetView>
  </sheetViews>
  <sheetFormatPr defaultRowHeight="13.5"/>
  <cols>
    <col min="1" max="1" width="20.125" style="1" customWidth="1"/>
    <col min="2" max="13" width="10.75" style="1" customWidth="1"/>
    <col min="14" max="256" width="9" style="1"/>
    <col min="257" max="257" width="20.125" style="1" customWidth="1"/>
    <col min="258" max="269" width="10.75" style="1" customWidth="1"/>
    <col min="270" max="512" width="9" style="1"/>
    <col min="513" max="513" width="20.125" style="1" customWidth="1"/>
    <col min="514" max="525" width="10.75" style="1" customWidth="1"/>
    <col min="526" max="768" width="9" style="1"/>
    <col min="769" max="769" width="20.125" style="1" customWidth="1"/>
    <col min="770" max="781" width="10.75" style="1" customWidth="1"/>
    <col min="782" max="1024" width="9" style="1"/>
    <col min="1025" max="1025" width="20.125" style="1" customWidth="1"/>
    <col min="1026" max="1037" width="10.75" style="1" customWidth="1"/>
    <col min="1038" max="1280" width="9" style="1"/>
    <col min="1281" max="1281" width="20.125" style="1" customWidth="1"/>
    <col min="1282" max="1293" width="10.75" style="1" customWidth="1"/>
    <col min="1294" max="1536" width="9" style="1"/>
    <col min="1537" max="1537" width="20.125" style="1" customWidth="1"/>
    <col min="1538" max="1549" width="10.75" style="1" customWidth="1"/>
    <col min="1550" max="1792" width="9" style="1"/>
    <col min="1793" max="1793" width="20.125" style="1" customWidth="1"/>
    <col min="1794" max="1805" width="10.75" style="1" customWidth="1"/>
    <col min="1806" max="2048" width="9" style="1"/>
    <col min="2049" max="2049" width="20.125" style="1" customWidth="1"/>
    <col min="2050" max="2061" width="10.75" style="1" customWidth="1"/>
    <col min="2062" max="2304" width="9" style="1"/>
    <col min="2305" max="2305" width="20.125" style="1" customWidth="1"/>
    <col min="2306" max="2317" width="10.75" style="1" customWidth="1"/>
    <col min="2318" max="2560" width="9" style="1"/>
    <col min="2561" max="2561" width="20.125" style="1" customWidth="1"/>
    <col min="2562" max="2573" width="10.75" style="1" customWidth="1"/>
    <col min="2574" max="2816" width="9" style="1"/>
    <col min="2817" max="2817" width="20.125" style="1" customWidth="1"/>
    <col min="2818" max="2829" width="10.75" style="1" customWidth="1"/>
    <col min="2830" max="3072" width="9" style="1"/>
    <col min="3073" max="3073" width="20.125" style="1" customWidth="1"/>
    <col min="3074" max="3085" width="10.75" style="1" customWidth="1"/>
    <col min="3086" max="3328" width="9" style="1"/>
    <col min="3329" max="3329" width="20.125" style="1" customWidth="1"/>
    <col min="3330" max="3341" width="10.75" style="1" customWidth="1"/>
    <col min="3342" max="3584" width="9" style="1"/>
    <col min="3585" max="3585" width="20.125" style="1" customWidth="1"/>
    <col min="3586" max="3597" width="10.75" style="1" customWidth="1"/>
    <col min="3598" max="3840" width="9" style="1"/>
    <col min="3841" max="3841" width="20.125" style="1" customWidth="1"/>
    <col min="3842" max="3853" width="10.75" style="1" customWidth="1"/>
    <col min="3854" max="4096" width="9" style="1"/>
    <col min="4097" max="4097" width="20.125" style="1" customWidth="1"/>
    <col min="4098" max="4109" width="10.75" style="1" customWidth="1"/>
    <col min="4110" max="4352" width="9" style="1"/>
    <col min="4353" max="4353" width="20.125" style="1" customWidth="1"/>
    <col min="4354" max="4365" width="10.75" style="1" customWidth="1"/>
    <col min="4366" max="4608" width="9" style="1"/>
    <col min="4609" max="4609" width="20.125" style="1" customWidth="1"/>
    <col min="4610" max="4621" width="10.75" style="1" customWidth="1"/>
    <col min="4622" max="4864" width="9" style="1"/>
    <col min="4865" max="4865" width="20.125" style="1" customWidth="1"/>
    <col min="4866" max="4877" width="10.75" style="1" customWidth="1"/>
    <col min="4878" max="5120" width="9" style="1"/>
    <col min="5121" max="5121" width="20.125" style="1" customWidth="1"/>
    <col min="5122" max="5133" width="10.75" style="1" customWidth="1"/>
    <col min="5134" max="5376" width="9" style="1"/>
    <col min="5377" max="5377" width="20.125" style="1" customWidth="1"/>
    <col min="5378" max="5389" width="10.75" style="1" customWidth="1"/>
    <col min="5390" max="5632" width="9" style="1"/>
    <col min="5633" max="5633" width="20.125" style="1" customWidth="1"/>
    <col min="5634" max="5645" width="10.75" style="1" customWidth="1"/>
    <col min="5646" max="5888" width="9" style="1"/>
    <col min="5889" max="5889" width="20.125" style="1" customWidth="1"/>
    <col min="5890" max="5901" width="10.75" style="1" customWidth="1"/>
    <col min="5902" max="6144" width="9" style="1"/>
    <col min="6145" max="6145" width="20.125" style="1" customWidth="1"/>
    <col min="6146" max="6157" width="10.75" style="1" customWidth="1"/>
    <col min="6158" max="6400" width="9" style="1"/>
    <col min="6401" max="6401" width="20.125" style="1" customWidth="1"/>
    <col min="6402" max="6413" width="10.75" style="1" customWidth="1"/>
    <col min="6414" max="6656" width="9" style="1"/>
    <col min="6657" max="6657" width="20.125" style="1" customWidth="1"/>
    <col min="6658" max="6669" width="10.75" style="1" customWidth="1"/>
    <col min="6670" max="6912" width="9" style="1"/>
    <col min="6913" max="6913" width="20.125" style="1" customWidth="1"/>
    <col min="6914" max="6925" width="10.75" style="1" customWidth="1"/>
    <col min="6926" max="7168" width="9" style="1"/>
    <col min="7169" max="7169" width="20.125" style="1" customWidth="1"/>
    <col min="7170" max="7181" width="10.75" style="1" customWidth="1"/>
    <col min="7182" max="7424" width="9" style="1"/>
    <col min="7425" max="7425" width="20.125" style="1" customWidth="1"/>
    <col min="7426" max="7437" width="10.75" style="1" customWidth="1"/>
    <col min="7438" max="7680" width="9" style="1"/>
    <col min="7681" max="7681" width="20.125" style="1" customWidth="1"/>
    <col min="7682" max="7693" width="10.75" style="1" customWidth="1"/>
    <col min="7694" max="7936" width="9" style="1"/>
    <col min="7937" max="7937" width="20.125" style="1" customWidth="1"/>
    <col min="7938" max="7949" width="10.75" style="1" customWidth="1"/>
    <col min="7950" max="8192" width="9" style="1"/>
    <col min="8193" max="8193" width="20.125" style="1" customWidth="1"/>
    <col min="8194" max="8205" width="10.75" style="1" customWidth="1"/>
    <col min="8206" max="8448" width="9" style="1"/>
    <col min="8449" max="8449" width="20.125" style="1" customWidth="1"/>
    <col min="8450" max="8461" width="10.75" style="1" customWidth="1"/>
    <col min="8462" max="8704" width="9" style="1"/>
    <col min="8705" max="8705" width="20.125" style="1" customWidth="1"/>
    <col min="8706" max="8717" width="10.75" style="1" customWidth="1"/>
    <col min="8718" max="8960" width="9" style="1"/>
    <col min="8961" max="8961" width="20.125" style="1" customWidth="1"/>
    <col min="8962" max="8973" width="10.75" style="1" customWidth="1"/>
    <col min="8974" max="9216" width="9" style="1"/>
    <col min="9217" max="9217" width="20.125" style="1" customWidth="1"/>
    <col min="9218" max="9229" width="10.75" style="1" customWidth="1"/>
    <col min="9230" max="9472" width="9" style="1"/>
    <col min="9473" max="9473" width="20.125" style="1" customWidth="1"/>
    <col min="9474" max="9485" width="10.75" style="1" customWidth="1"/>
    <col min="9486" max="9728" width="9" style="1"/>
    <col min="9729" max="9729" width="20.125" style="1" customWidth="1"/>
    <col min="9730" max="9741" width="10.75" style="1" customWidth="1"/>
    <col min="9742" max="9984" width="9" style="1"/>
    <col min="9985" max="9985" width="20.125" style="1" customWidth="1"/>
    <col min="9986" max="9997" width="10.75" style="1" customWidth="1"/>
    <col min="9998" max="10240" width="9" style="1"/>
    <col min="10241" max="10241" width="20.125" style="1" customWidth="1"/>
    <col min="10242" max="10253" width="10.75" style="1" customWidth="1"/>
    <col min="10254" max="10496" width="9" style="1"/>
    <col min="10497" max="10497" width="20.125" style="1" customWidth="1"/>
    <col min="10498" max="10509" width="10.75" style="1" customWidth="1"/>
    <col min="10510" max="10752" width="9" style="1"/>
    <col min="10753" max="10753" width="20.125" style="1" customWidth="1"/>
    <col min="10754" max="10765" width="10.75" style="1" customWidth="1"/>
    <col min="10766" max="11008" width="9" style="1"/>
    <col min="11009" max="11009" width="20.125" style="1" customWidth="1"/>
    <col min="11010" max="11021" width="10.75" style="1" customWidth="1"/>
    <col min="11022" max="11264" width="9" style="1"/>
    <col min="11265" max="11265" width="20.125" style="1" customWidth="1"/>
    <col min="11266" max="11277" width="10.75" style="1" customWidth="1"/>
    <col min="11278" max="11520" width="9" style="1"/>
    <col min="11521" max="11521" width="20.125" style="1" customWidth="1"/>
    <col min="11522" max="11533" width="10.75" style="1" customWidth="1"/>
    <col min="11534" max="11776" width="9" style="1"/>
    <col min="11777" max="11777" width="20.125" style="1" customWidth="1"/>
    <col min="11778" max="11789" width="10.75" style="1" customWidth="1"/>
    <col min="11790" max="12032" width="9" style="1"/>
    <col min="12033" max="12033" width="20.125" style="1" customWidth="1"/>
    <col min="12034" max="12045" width="10.75" style="1" customWidth="1"/>
    <col min="12046" max="12288" width="9" style="1"/>
    <col min="12289" max="12289" width="20.125" style="1" customWidth="1"/>
    <col min="12290" max="12301" width="10.75" style="1" customWidth="1"/>
    <col min="12302" max="12544" width="9" style="1"/>
    <col min="12545" max="12545" width="20.125" style="1" customWidth="1"/>
    <col min="12546" max="12557" width="10.75" style="1" customWidth="1"/>
    <col min="12558" max="12800" width="9" style="1"/>
    <col min="12801" max="12801" width="20.125" style="1" customWidth="1"/>
    <col min="12802" max="12813" width="10.75" style="1" customWidth="1"/>
    <col min="12814" max="13056" width="9" style="1"/>
    <col min="13057" max="13057" width="20.125" style="1" customWidth="1"/>
    <col min="13058" max="13069" width="10.75" style="1" customWidth="1"/>
    <col min="13070" max="13312" width="9" style="1"/>
    <col min="13313" max="13313" width="20.125" style="1" customWidth="1"/>
    <col min="13314" max="13325" width="10.75" style="1" customWidth="1"/>
    <col min="13326" max="13568" width="9" style="1"/>
    <col min="13569" max="13569" width="20.125" style="1" customWidth="1"/>
    <col min="13570" max="13581" width="10.75" style="1" customWidth="1"/>
    <col min="13582" max="13824" width="9" style="1"/>
    <col min="13825" max="13825" width="20.125" style="1" customWidth="1"/>
    <col min="13826" max="13837" width="10.75" style="1" customWidth="1"/>
    <col min="13838" max="14080" width="9" style="1"/>
    <col min="14081" max="14081" width="20.125" style="1" customWidth="1"/>
    <col min="14082" max="14093" width="10.75" style="1" customWidth="1"/>
    <col min="14094" max="14336" width="9" style="1"/>
    <col min="14337" max="14337" width="20.125" style="1" customWidth="1"/>
    <col min="14338" max="14349" width="10.75" style="1" customWidth="1"/>
    <col min="14350" max="14592" width="9" style="1"/>
    <col min="14593" max="14593" width="20.125" style="1" customWidth="1"/>
    <col min="14594" max="14605" width="10.75" style="1" customWidth="1"/>
    <col min="14606" max="14848" width="9" style="1"/>
    <col min="14849" max="14849" width="20.125" style="1" customWidth="1"/>
    <col min="14850" max="14861" width="10.75" style="1" customWidth="1"/>
    <col min="14862" max="15104" width="9" style="1"/>
    <col min="15105" max="15105" width="20.125" style="1" customWidth="1"/>
    <col min="15106" max="15117" width="10.75" style="1" customWidth="1"/>
    <col min="15118" max="15360" width="9" style="1"/>
    <col min="15361" max="15361" width="20.125" style="1" customWidth="1"/>
    <col min="15362" max="15373" width="10.75" style="1" customWidth="1"/>
    <col min="15374" max="15616" width="9" style="1"/>
    <col min="15617" max="15617" width="20.125" style="1" customWidth="1"/>
    <col min="15618" max="15629" width="10.75" style="1" customWidth="1"/>
    <col min="15630" max="15872" width="9" style="1"/>
    <col min="15873" max="15873" width="20.125" style="1" customWidth="1"/>
    <col min="15874" max="15885" width="10.75" style="1" customWidth="1"/>
    <col min="15886" max="16128" width="9" style="1"/>
    <col min="16129" max="16129" width="20.125" style="1" customWidth="1"/>
    <col min="16130" max="16141" width="10.75" style="1" customWidth="1"/>
    <col min="16142" max="16384" width="9" style="1"/>
  </cols>
  <sheetData>
    <row r="1" spans="1:13" ht="17.25">
      <c r="B1" s="49" t="s">
        <v>100</v>
      </c>
      <c r="C1" s="48"/>
      <c r="D1" s="48" t="s">
        <v>99</v>
      </c>
      <c r="E1" s="49"/>
      <c r="F1" s="48"/>
      <c r="G1" s="48"/>
      <c r="I1" s="47"/>
      <c r="J1" s="3">
        <f>B3</f>
        <v>42340</v>
      </c>
      <c r="K1" s="4"/>
    </row>
    <row r="2" spans="1:13" ht="21.75" customHeight="1" thickBot="1">
      <c r="A2" s="46"/>
      <c r="B2" s="45"/>
      <c r="C2" s="44"/>
      <c r="D2" s="43"/>
      <c r="E2" s="45"/>
      <c r="F2" s="44"/>
      <c r="G2" s="43"/>
      <c r="H2" s="6"/>
      <c r="I2" s="6"/>
      <c r="J2" s="7" t="s">
        <v>98</v>
      </c>
      <c r="K2" s="6"/>
      <c r="L2" s="6"/>
      <c r="M2" s="6"/>
    </row>
    <row r="3" spans="1:13" s="13" customFormat="1" ht="18.399999999999999" customHeight="1">
      <c r="A3" s="8" t="s">
        <v>232</v>
      </c>
      <c r="B3" s="42">
        <f>'[1]1.入力表'!B3</f>
        <v>42340</v>
      </c>
      <c r="C3" s="41" t="s">
        <v>4</v>
      </c>
      <c r="D3" s="41"/>
      <c r="E3" s="42">
        <f>'[1]1.入力表'!E3</f>
        <v>42249</v>
      </c>
      <c r="F3" s="41" t="s">
        <v>4</v>
      </c>
      <c r="G3" s="41"/>
      <c r="H3" s="11" t="s">
        <v>5</v>
      </c>
      <c r="I3" s="10"/>
      <c r="J3" s="10"/>
      <c r="K3" s="11" t="s">
        <v>6</v>
      </c>
      <c r="L3" s="10"/>
      <c r="M3" s="12"/>
    </row>
    <row r="4" spans="1:13" s="13" customFormat="1" ht="18.399999999999999" customHeight="1">
      <c r="A4" s="14" t="s">
        <v>7</v>
      </c>
      <c r="B4" s="15" t="s">
        <v>8</v>
      </c>
      <c r="C4" s="15" t="s">
        <v>9</v>
      </c>
      <c r="D4" s="15" t="s">
        <v>10</v>
      </c>
      <c r="E4" s="15" t="s">
        <v>8</v>
      </c>
      <c r="F4" s="15" t="s">
        <v>9</v>
      </c>
      <c r="G4" s="15" t="s">
        <v>10</v>
      </c>
      <c r="H4" s="15" t="s">
        <v>8</v>
      </c>
      <c r="I4" s="15" t="s">
        <v>9</v>
      </c>
      <c r="J4" s="15" t="s">
        <v>10</v>
      </c>
      <c r="K4" s="15" t="s">
        <v>8</v>
      </c>
      <c r="L4" s="15" t="s">
        <v>9</v>
      </c>
      <c r="M4" s="16" t="s">
        <v>10</v>
      </c>
    </row>
    <row r="5" spans="1:13">
      <c r="A5" s="17" t="s">
        <v>161</v>
      </c>
      <c r="B5" s="18">
        <f>'[1]1.入力表'!B8</f>
        <v>61134</v>
      </c>
      <c r="C5" s="18">
        <f>'[1]1.入力表'!C8</f>
        <v>54840</v>
      </c>
      <c r="D5" s="18">
        <f>B5+C5</f>
        <v>115974</v>
      </c>
      <c r="E5" s="18">
        <f>'[1]1.入力表'!E8</f>
        <v>61069</v>
      </c>
      <c r="F5" s="18">
        <f>'[1]1.入力表'!F8</f>
        <v>54776</v>
      </c>
      <c r="G5" s="18">
        <f>E5+F5</f>
        <v>115845</v>
      </c>
      <c r="H5" s="18">
        <f t="shared" ref="H5:I7" si="0">B5-E5</f>
        <v>65</v>
      </c>
      <c r="I5" s="18">
        <f t="shared" si="0"/>
        <v>64</v>
      </c>
      <c r="J5" s="18">
        <f>IF(D5-G5=H5+I5,H5+I5,"ｴﾗｰ")</f>
        <v>129</v>
      </c>
      <c r="K5" s="19">
        <f t="shared" ref="K5:M8" si="1">IF(E5=0,"        －",ROUND(H5/E5*100,2))</f>
        <v>0.11</v>
      </c>
      <c r="L5" s="19">
        <f t="shared" si="1"/>
        <v>0.12</v>
      </c>
      <c r="M5" s="20">
        <f t="shared" si="1"/>
        <v>0.11</v>
      </c>
    </row>
    <row r="6" spans="1:13">
      <c r="A6" s="17" t="s">
        <v>162</v>
      </c>
      <c r="B6" s="18">
        <f>'[1]1.入力表'!B13</f>
        <v>67488</v>
      </c>
      <c r="C6" s="18">
        <f>'[1]1.入力表'!C13</f>
        <v>70250</v>
      </c>
      <c r="D6" s="18">
        <f>B6+C6</f>
        <v>137738</v>
      </c>
      <c r="E6" s="18">
        <f>'[1]1.入力表'!E13</f>
        <v>67450</v>
      </c>
      <c r="F6" s="18">
        <f>'[1]1.入力表'!F13</f>
        <v>70256</v>
      </c>
      <c r="G6" s="18">
        <f>E6+F6</f>
        <v>137706</v>
      </c>
      <c r="H6" s="18">
        <f t="shared" si="0"/>
        <v>38</v>
      </c>
      <c r="I6" s="18">
        <f t="shared" si="0"/>
        <v>-6</v>
      </c>
      <c r="J6" s="18">
        <f>IF(D6-G6=H6+I6,H6+I6,"ｴﾗｰ")</f>
        <v>32</v>
      </c>
      <c r="K6" s="19">
        <f t="shared" si="1"/>
        <v>0.06</v>
      </c>
      <c r="L6" s="19">
        <f t="shared" si="1"/>
        <v>-0.01</v>
      </c>
      <c r="M6" s="20">
        <f t="shared" si="1"/>
        <v>0.02</v>
      </c>
    </row>
    <row r="7" spans="1:13">
      <c r="A7" s="17" t="s">
        <v>163</v>
      </c>
      <c r="B7" s="18">
        <f>'[1]1.入力表'!B14</f>
        <v>81402</v>
      </c>
      <c r="C7" s="18">
        <f>'[1]1.入力表'!C14</f>
        <v>85336</v>
      </c>
      <c r="D7" s="18">
        <f>B7+C7</f>
        <v>166738</v>
      </c>
      <c r="E7" s="18">
        <f>'[1]1.入力表'!E14</f>
        <v>81502</v>
      </c>
      <c r="F7" s="18">
        <f>'[1]1.入力表'!F14</f>
        <v>85399</v>
      </c>
      <c r="G7" s="18">
        <f>E7+F7</f>
        <v>166901</v>
      </c>
      <c r="H7" s="18">
        <f t="shared" si="0"/>
        <v>-100</v>
      </c>
      <c r="I7" s="18">
        <f t="shared" si="0"/>
        <v>-63</v>
      </c>
      <c r="J7" s="18">
        <f>IF(D7-G7=H7+I7,H7+I7,"ｴﾗｰ")</f>
        <v>-163</v>
      </c>
      <c r="K7" s="19">
        <f t="shared" si="1"/>
        <v>-0.12</v>
      </c>
      <c r="L7" s="19">
        <f t="shared" si="1"/>
        <v>-7.0000000000000007E-2</v>
      </c>
      <c r="M7" s="20">
        <f t="shared" si="1"/>
        <v>-0.1</v>
      </c>
    </row>
    <row r="8" spans="1:13">
      <c r="A8" s="17" t="s">
        <v>97</v>
      </c>
      <c r="B8" s="18">
        <f>SUM(B5:B7)</f>
        <v>210024</v>
      </c>
      <c r="C8" s="18">
        <f>SUM(C5:C7)</f>
        <v>210426</v>
      </c>
      <c r="D8" s="18">
        <f>IF(SUM(D5:D7)=B8+C8,B8+C8,"ｴﾗｰ")</f>
        <v>420450</v>
      </c>
      <c r="E8" s="18">
        <f>SUM(E5:E7)</f>
        <v>210021</v>
      </c>
      <c r="F8" s="18">
        <f>SUM(F5:F7)</f>
        <v>210431</v>
      </c>
      <c r="G8" s="18">
        <f>IF(SUM(G5:G7)=E8+F8,E8+F8,"ｴﾗｰ")</f>
        <v>420452</v>
      </c>
      <c r="H8" s="18">
        <f>IF(SUM(H5:H7)=B8-E8,B8-E8,"ｴﾗｰ")</f>
        <v>3</v>
      </c>
      <c r="I8" s="18">
        <f>IF(SUM(I5:I7)=C8-F8,C8-F8,"ｴﾗｰ")</f>
        <v>-5</v>
      </c>
      <c r="J8" s="18">
        <f>IF(AND(SUM(J5:J7)=H8+I8,D8-G8=H8+I8),H8+I8,"ｴﾗｰ")</f>
        <v>-2</v>
      </c>
      <c r="K8" s="19">
        <f t="shared" si="1"/>
        <v>0</v>
      </c>
      <c r="L8" s="19">
        <f t="shared" si="1"/>
        <v>0</v>
      </c>
      <c r="M8" s="20">
        <f t="shared" si="1"/>
        <v>0</v>
      </c>
    </row>
    <row r="9" spans="1:13">
      <c r="A9" s="17"/>
      <c r="B9" s="18"/>
      <c r="C9" s="18"/>
      <c r="D9" s="18"/>
      <c r="E9" s="18"/>
      <c r="F9" s="18"/>
      <c r="G9" s="18"/>
      <c r="H9" s="18"/>
      <c r="I9" s="18"/>
      <c r="J9" s="18"/>
      <c r="K9" s="40"/>
      <c r="L9" s="40"/>
      <c r="M9" s="39"/>
    </row>
    <row r="10" spans="1:13">
      <c r="A10" s="17" t="s">
        <v>164</v>
      </c>
      <c r="B10" s="18">
        <f>'[1]1.入力表'!B7</f>
        <v>40406</v>
      </c>
      <c r="C10" s="18">
        <f>'[1]1.入力表'!C7</f>
        <v>40357</v>
      </c>
      <c r="D10" s="18">
        <f>B10+C10</f>
        <v>80763</v>
      </c>
      <c r="E10" s="18">
        <f>'[1]1.入力表'!E7</f>
        <v>40384</v>
      </c>
      <c r="F10" s="18">
        <f>'[1]1.入力表'!F7</f>
        <v>40364</v>
      </c>
      <c r="G10" s="18">
        <f>E10+F10</f>
        <v>80748</v>
      </c>
      <c r="H10" s="18">
        <f t="shared" ref="H10:I12" si="2">B10-E10</f>
        <v>22</v>
      </c>
      <c r="I10" s="18">
        <f t="shared" si="2"/>
        <v>-7</v>
      </c>
      <c r="J10" s="18">
        <f>IF(D10-G10=H10+I10,H10+I10,"ｴﾗｰ")</f>
        <v>15</v>
      </c>
      <c r="K10" s="19">
        <f t="shared" ref="K10:M13" si="3">IF(E10=0,"        －",ROUND(H10/E10*100,2))</f>
        <v>0.05</v>
      </c>
      <c r="L10" s="19">
        <f t="shared" si="3"/>
        <v>-0.02</v>
      </c>
      <c r="M10" s="20">
        <f t="shared" si="3"/>
        <v>0.02</v>
      </c>
    </row>
    <row r="11" spans="1:13">
      <c r="A11" s="17" t="s">
        <v>165</v>
      </c>
      <c r="B11" s="18">
        <f>'[1]1.入力表'!B9</f>
        <v>81959</v>
      </c>
      <c r="C11" s="18">
        <f>'[1]1.入力表'!C9</f>
        <v>81399</v>
      </c>
      <c r="D11" s="18">
        <f>B11+C11</f>
        <v>163358</v>
      </c>
      <c r="E11" s="18">
        <f>'[1]1.入力表'!E9</f>
        <v>81976</v>
      </c>
      <c r="F11" s="18">
        <f>'[1]1.入力表'!F9</f>
        <v>81445</v>
      </c>
      <c r="G11" s="18">
        <f>E11+F11</f>
        <v>163421</v>
      </c>
      <c r="H11" s="18">
        <f t="shared" si="2"/>
        <v>-17</v>
      </c>
      <c r="I11" s="18">
        <f t="shared" si="2"/>
        <v>-46</v>
      </c>
      <c r="J11" s="18">
        <f>IF(D11-G11=H11+I11,H11+I11,"ｴﾗｰ")</f>
        <v>-63</v>
      </c>
      <c r="K11" s="19">
        <f t="shared" si="3"/>
        <v>-0.02</v>
      </c>
      <c r="L11" s="19">
        <f t="shared" si="3"/>
        <v>-0.06</v>
      </c>
      <c r="M11" s="20">
        <f t="shared" si="3"/>
        <v>-0.04</v>
      </c>
    </row>
    <row r="12" spans="1:13">
      <c r="A12" s="17" t="s">
        <v>166</v>
      </c>
      <c r="B12" s="18">
        <f>'[1]1.入力表'!B10</f>
        <v>86908</v>
      </c>
      <c r="C12" s="18">
        <f>'[1]1.入力表'!C10</f>
        <v>92095</v>
      </c>
      <c r="D12" s="18">
        <f>B12+C12</f>
        <v>179003</v>
      </c>
      <c r="E12" s="18">
        <f>'[1]1.入力表'!E10</f>
        <v>87050</v>
      </c>
      <c r="F12" s="18">
        <f>'[1]1.入力表'!F10</f>
        <v>92115</v>
      </c>
      <c r="G12" s="18">
        <f>E12+F12</f>
        <v>179165</v>
      </c>
      <c r="H12" s="18">
        <f t="shared" si="2"/>
        <v>-142</v>
      </c>
      <c r="I12" s="18">
        <f t="shared" si="2"/>
        <v>-20</v>
      </c>
      <c r="J12" s="18">
        <f>IF(D12-G12=H12+I12,H12+I12,"ｴﾗｰ")</f>
        <v>-162</v>
      </c>
      <c r="K12" s="19">
        <f t="shared" si="3"/>
        <v>-0.16</v>
      </c>
      <c r="L12" s="19">
        <f t="shared" si="3"/>
        <v>-0.02</v>
      </c>
      <c r="M12" s="20">
        <f t="shared" si="3"/>
        <v>-0.09</v>
      </c>
    </row>
    <row r="13" spans="1:13">
      <c r="A13" s="17" t="s">
        <v>96</v>
      </c>
      <c r="B13" s="18">
        <f>SUM(B10:B12)</f>
        <v>209273</v>
      </c>
      <c r="C13" s="18">
        <f>SUM(C10:C12)</f>
        <v>213851</v>
      </c>
      <c r="D13" s="18">
        <f>IF(SUM(D10:D12)=B13+C13,B13+C13,"ｴﾗｰ")</f>
        <v>423124</v>
      </c>
      <c r="E13" s="18">
        <f>SUM(E10:E12)</f>
        <v>209410</v>
      </c>
      <c r="F13" s="18">
        <f>SUM(F10:F12)</f>
        <v>213924</v>
      </c>
      <c r="G13" s="18">
        <f>IF(SUM(G10:G12)=E13+F13,E13+F13,"ｴﾗｰ")</f>
        <v>423334</v>
      </c>
      <c r="H13" s="18">
        <f>IF(SUM(H10:H12)=B13-E13,B13-E13,"ｴﾗｰ")</f>
        <v>-137</v>
      </c>
      <c r="I13" s="18">
        <f>IF(SUM(I10:I12)=C13-F13,C13-F13,"ｴﾗｰ")</f>
        <v>-73</v>
      </c>
      <c r="J13" s="18">
        <f>IF(AND(SUM(J10:J12)=H13+I13,D13-G13=H13+I13),H13+I13,"ｴﾗｰ")</f>
        <v>-210</v>
      </c>
      <c r="K13" s="19">
        <f t="shared" si="3"/>
        <v>-7.0000000000000007E-2</v>
      </c>
      <c r="L13" s="19">
        <f t="shared" si="3"/>
        <v>-0.03</v>
      </c>
      <c r="M13" s="20">
        <f t="shared" si="3"/>
        <v>-0.05</v>
      </c>
    </row>
    <row r="14" spans="1:13">
      <c r="A14" s="17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9"/>
    </row>
    <row r="15" spans="1:13">
      <c r="A15" s="17" t="s">
        <v>167</v>
      </c>
      <c r="B15" s="18">
        <f>'[1]1.入力表'!B5</f>
        <v>119271</v>
      </c>
      <c r="C15" s="18">
        <f>'[1]1.入力表'!C5</f>
        <v>110101</v>
      </c>
      <c r="D15" s="18">
        <f>B15+C15</f>
        <v>229372</v>
      </c>
      <c r="E15" s="18">
        <f>'[1]1.入力表'!E5</f>
        <v>119383</v>
      </c>
      <c r="F15" s="18">
        <f>'[1]1.入力表'!F5</f>
        <v>110114</v>
      </c>
      <c r="G15" s="18">
        <f>E15+F15</f>
        <v>229497</v>
      </c>
      <c r="H15" s="18">
        <f>B15-E15</f>
        <v>-112</v>
      </c>
      <c r="I15" s="18">
        <f>C15-F15</f>
        <v>-13</v>
      </c>
      <c r="J15" s="18">
        <f>IF(D15-G15=H15+I15,H15+I15,"ｴﾗｰ")</f>
        <v>-125</v>
      </c>
      <c r="K15" s="19">
        <f t="shared" ref="K15:M17" si="4">IF(E15=0,"        －",ROUND(H15/E15*100,2))</f>
        <v>-0.09</v>
      </c>
      <c r="L15" s="19">
        <f t="shared" si="4"/>
        <v>-0.01</v>
      </c>
      <c r="M15" s="20">
        <f t="shared" si="4"/>
        <v>-0.05</v>
      </c>
    </row>
    <row r="16" spans="1:13">
      <c r="A16" s="17" t="s">
        <v>168</v>
      </c>
      <c r="B16" s="18">
        <f>'[1]1.入力表'!B6</f>
        <v>97806</v>
      </c>
      <c r="C16" s="18">
        <f>'[1]1.入力表'!C6</f>
        <v>95355</v>
      </c>
      <c r="D16" s="18">
        <f>B16+C16</f>
        <v>193161</v>
      </c>
      <c r="E16" s="18">
        <f>'[1]1.入力表'!E6</f>
        <v>97690</v>
      </c>
      <c r="F16" s="18">
        <f>'[1]1.入力表'!F6</f>
        <v>95263</v>
      </c>
      <c r="G16" s="18">
        <f>E16+F16</f>
        <v>192953</v>
      </c>
      <c r="H16" s="18">
        <f>B16-E16</f>
        <v>116</v>
      </c>
      <c r="I16" s="18">
        <f>C16-F16</f>
        <v>92</v>
      </c>
      <c r="J16" s="18">
        <f>IF(D16-G16=H16+I16,H16+I16,"ｴﾗｰ")</f>
        <v>208</v>
      </c>
      <c r="K16" s="19">
        <f t="shared" si="4"/>
        <v>0.12</v>
      </c>
      <c r="L16" s="19">
        <f t="shared" si="4"/>
        <v>0.1</v>
      </c>
      <c r="M16" s="20">
        <f t="shared" si="4"/>
        <v>0.11</v>
      </c>
    </row>
    <row r="17" spans="1:13">
      <c r="A17" s="17" t="s">
        <v>95</v>
      </c>
      <c r="B17" s="18">
        <f>SUM(B15:B16)</f>
        <v>217077</v>
      </c>
      <c r="C17" s="18">
        <f>SUM(C15:C16)</f>
        <v>205456</v>
      </c>
      <c r="D17" s="18">
        <f>IF(SUM(D15:D16)=B17+C17,B17+C17,"ｴﾗｰ")</f>
        <v>422533</v>
      </c>
      <c r="E17" s="18">
        <f>SUM(E15:E16)</f>
        <v>217073</v>
      </c>
      <c r="F17" s="18">
        <f>SUM(F15:F16)</f>
        <v>205377</v>
      </c>
      <c r="G17" s="18">
        <f>IF(SUM(G15:G16)=E17+F17,E17+F17,"ｴﾗｰ")</f>
        <v>422450</v>
      </c>
      <c r="H17" s="18">
        <f>IF(SUM(H15:H16)=B17-E17,B17-E17,"ｴﾗｰ")</f>
        <v>4</v>
      </c>
      <c r="I17" s="18">
        <f>IF(SUM(I15:I16)=C17-F17,C17-F17,"ｴﾗｰ")</f>
        <v>79</v>
      </c>
      <c r="J17" s="18">
        <f>IF(AND(SUM(J15:J16)=H17+I17,D17-G17=H17+I17),H17+I17,"ｴﾗｰ")</f>
        <v>83</v>
      </c>
      <c r="K17" s="19">
        <f t="shared" si="4"/>
        <v>0</v>
      </c>
      <c r="L17" s="19">
        <f t="shared" si="4"/>
        <v>0.04</v>
      </c>
      <c r="M17" s="20">
        <f t="shared" si="4"/>
        <v>0.02</v>
      </c>
    </row>
    <row r="18" spans="1:13">
      <c r="A18" s="17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9"/>
    </row>
    <row r="19" spans="1:13">
      <c r="A19" s="17" t="s">
        <v>233</v>
      </c>
      <c r="B19" s="18">
        <f>'[1]1.入力表'!B20</f>
        <v>49377</v>
      </c>
      <c r="C19" s="18">
        <f>'[1]1.入力表'!C20</f>
        <v>52076</v>
      </c>
      <c r="D19" s="18">
        <f>B19+C19</f>
        <v>101453</v>
      </c>
      <c r="E19" s="18">
        <f>'[1]1.入力表'!E20</f>
        <v>49590</v>
      </c>
      <c r="F19" s="18">
        <f>'[1]1.入力表'!F20</f>
        <v>52111</v>
      </c>
      <c r="G19" s="18">
        <f>E19+F19</f>
        <v>101701</v>
      </c>
      <c r="H19" s="18">
        <f t="shared" ref="H19:I22" si="5">B19-E19</f>
        <v>-213</v>
      </c>
      <c r="I19" s="18">
        <f t="shared" si="5"/>
        <v>-35</v>
      </c>
      <c r="J19" s="18">
        <f>IF(D19-G19=H19+I19,H19+I19,"ｴﾗｰ")</f>
        <v>-248</v>
      </c>
      <c r="K19" s="19">
        <f t="shared" ref="K19:M25" si="6">IF(E19=0,"        －",ROUND(H19/E19*100,2))</f>
        <v>-0.43</v>
      </c>
      <c r="L19" s="19">
        <f t="shared" si="6"/>
        <v>-7.0000000000000007E-2</v>
      </c>
      <c r="M19" s="20">
        <f t="shared" si="6"/>
        <v>-0.24</v>
      </c>
    </row>
    <row r="20" spans="1:13">
      <c r="A20" s="17" t="s">
        <v>234</v>
      </c>
      <c r="B20" s="18">
        <f>'[1]1.入力表'!B38</f>
        <v>69407</v>
      </c>
      <c r="C20" s="18">
        <f>'[1]1.入力表'!C38</f>
        <v>78630</v>
      </c>
      <c r="D20" s="18">
        <f>B20+C20</f>
        <v>148037</v>
      </c>
      <c r="E20" s="18">
        <f>'[1]1.入力表'!E38</f>
        <v>69534</v>
      </c>
      <c r="F20" s="18">
        <f>'[1]1.入力表'!F38</f>
        <v>78719</v>
      </c>
      <c r="G20" s="18">
        <f>E20+F20</f>
        <v>148253</v>
      </c>
      <c r="H20" s="18">
        <f t="shared" si="5"/>
        <v>-127</v>
      </c>
      <c r="I20" s="18">
        <f t="shared" si="5"/>
        <v>-89</v>
      </c>
      <c r="J20" s="18">
        <f>IF(D20-G20=H20+I20,H20+I20,"ｴﾗｰ")</f>
        <v>-216</v>
      </c>
      <c r="K20" s="19">
        <f t="shared" si="6"/>
        <v>-0.18</v>
      </c>
      <c r="L20" s="19">
        <f t="shared" si="6"/>
        <v>-0.11</v>
      </c>
      <c r="M20" s="20">
        <f t="shared" si="6"/>
        <v>-0.15</v>
      </c>
    </row>
    <row r="21" spans="1:13">
      <c r="A21" s="17" t="s">
        <v>235</v>
      </c>
      <c r="B21" s="18">
        <f>'[1]1.入力表'!B42</f>
        <v>23183</v>
      </c>
      <c r="C21" s="18">
        <f>'[1]1.入力表'!C42</f>
        <v>26674</v>
      </c>
      <c r="D21" s="18">
        <f>B21+C21</f>
        <v>49857</v>
      </c>
      <c r="E21" s="18">
        <f>'[1]1.入力表'!E42</f>
        <v>23186</v>
      </c>
      <c r="F21" s="18">
        <f>'[1]1.入力表'!F42</f>
        <v>26713</v>
      </c>
      <c r="G21" s="18">
        <f>E21+F21</f>
        <v>49899</v>
      </c>
      <c r="H21" s="18">
        <f t="shared" si="5"/>
        <v>-3</v>
      </c>
      <c r="I21" s="18">
        <f t="shared" si="5"/>
        <v>-39</v>
      </c>
      <c r="J21" s="18">
        <f>IF(D21-G21=H21+I21,H21+I21,"ｴﾗｰ")</f>
        <v>-42</v>
      </c>
      <c r="K21" s="19">
        <f t="shared" si="6"/>
        <v>-0.01</v>
      </c>
      <c r="L21" s="19">
        <f t="shared" si="6"/>
        <v>-0.15</v>
      </c>
      <c r="M21" s="20">
        <f t="shared" si="6"/>
        <v>-0.08</v>
      </c>
    </row>
    <row r="22" spans="1:13">
      <c r="A22" s="17" t="s">
        <v>236</v>
      </c>
      <c r="B22" s="18">
        <f>'[1]1.入力表'!B52</f>
        <v>12607</v>
      </c>
      <c r="C22" s="18">
        <f>'[1]1.入力表'!C52</f>
        <v>14613</v>
      </c>
      <c r="D22" s="18">
        <f>B22+C22</f>
        <v>27220</v>
      </c>
      <c r="E22" s="18">
        <f>'[1]1.入力表'!E52</f>
        <v>12620</v>
      </c>
      <c r="F22" s="18">
        <f>'[1]1.入力表'!F52</f>
        <v>14616</v>
      </c>
      <c r="G22" s="18">
        <f>E22+F22</f>
        <v>27236</v>
      </c>
      <c r="H22" s="18">
        <f t="shared" si="5"/>
        <v>-13</v>
      </c>
      <c r="I22" s="18">
        <f t="shared" si="5"/>
        <v>-3</v>
      </c>
      <c r="J22" s="18">
        <f>IF(D22-G22=H22+I22,H22+I22,"ｴﾗｰ")</f>
        <v>-16</v>
      </c>
      <c r="K22" s="19">
        <f t="shared" si="6"/>
        <v>-0.1</v>
      </c>
      <c r="L22" s="19">
        <f t="shared" si="6"/>
        <v>-0.02</v>
      </c>
      <c r="M22" s="20">
        <f t="shared" si="6"/>
        <v>-0.06</v>
      </c>
    </row>
    <row r="23" spans="1:13">
      <c r="A23" s="17" t="s">
        <v>78</v>
      </c>
      <c r="B23" s="18">
        <f>SUM(B19:B21)</f>
        <v>141967</v>
      </c>
      <c r="C23" s="18">
        <f>SUM(C19:C21)</f>
        <v>157380</v>
      </c>
      <c r="D23" s="18">
        <f>IF(SUM(D19:D21)=B23+C23,B23+C23,"ｴﾗｰ")</f>
        <v>299347</v>
      </c>
      <c r="E23" s="18">
        <f>SUM(E19:E21)</f>
        <v>142310</v>
      </c>
      <c r="F23" s="18">
        <f>SUM(F19:F21)</f>
        <v>157543</v>
      </c>
      <c r="G23" s="18">
        <f>IF(SUM(G19:G21)=E23+F23,E23+F23,"ｴﾗｰ")</f>
        <v>299853</v>
      </c>
      <c r="H23" s="18">
        <f>IF(SUM(H19:H21)=B23-E23,B23-E23,"ｴﾗｰ")</f>
        <v>-343</v>
      </c>
      <c r="I23" s="18">
        <f>IF(SUM(I19:I21)=C23-F23,C23-F23,"ｴﾗｰ")</f>
        <v>-163</v>
      </c>
      <c r="J23" s="18">
        <f>IF(AND(SUM(J19:J21)=H23+I23,D23-G23=H23+I23),H23+I23,"ｴﾗｰ")</f>
        <v>-506</v>
      </c>
      <c r="K23" s="19">
        <f t="shared" si="6"/>
        <v>-0.24</v>
      </c>
      <c r="L23" s="19">
        <f t="shared" si="6"/>
        <v>-0.1</v>
      </c>
      <c r="M23" s="20">
        <f t="shared" si="6"/>
        <v>-0.17</v>
      </c>
    </row>
    <row r="24" spans="1:13">
      <c r="A24" s="17" t="s">
        <v>79</v>
      </c>
      <c r="B24" s="18">
        <f>B22</f>
        <v>12607</v>
      </c>
      <c r="C24" s="18">
        <f>C22</f>
        <v>14613</v>
      </c>
      <c r="D24" s="18">
        <f>IF(D22=B24+C24,B24+C24,"ｴﾗｰ")</f>
        <v>27220</v>
      </c>
      <c r="E24" s="18">
        <f>E22</f>
        <v>12620</v>
      </c>
      <c r="F24" s="18">
        <f>F22</f>
        <v>14616</v>
      </c>
      <c r="G24" s="18">
        <f>IF(G22=E24+F24,E24+F24,"ｴﾗｰ")</f>
        <v>27236</v>
      </c>
      <c r="H24" s="18">
        <f>IF(H22=B24-E24,B24-E24,"ｴﾗｰ")</f>
        <v>-13</v>
      </c>
      <c r="I24" s="18">
        <f>IF(I22=C24-F24,C24-F24,"ｴﾗｰ")</f>
        <v>-3</v>
      </c>
      <c r="J24" s="18">
        <f>IF(AND(J22=H24+I24,D24-G24=H24+I24),H24+I24,"ｴﾗｰ")</f>
        <v>-16</v>
      </c>
      <c r="K24" s="19">
        <f t="shared" si="6"/>
        <v>-0.1</v>
      </c>
      <c r="L24" s="19">
        <f t="shared" si="6"/>
        <v>-0.02</v>
      </c>
      <c r="M24" s="20">
        <f t="shared" si="6"/>
        <v>-0.06</v>
      </c>
    </row>
    <row r="25" spans="1:13">
      <c r="A25" s="17" t="s">
        <v>94</v>
      </c>
      <c r="B25" s="18">
        <f>SUM(B23:B24)</f>
        <v>154574</v>
      </c>
      <c r="C25" s="18">
        <f>SUM(C23:C24)</f>
        <v>171993</v>
      </c>
      <c r="D25" s="18">
        <f>IF(SUM(D23:D24)=B25+C25,B25+C25,"ｴﾗｰ")</f>
        <v>326567</v>
      </c>
      <c r="E25" s="18">
        <f>SUM(E23:E24)</f>
        <v>154930</v>
      </c>
      <c r="F25" s="18">
        <f>SUM(F23:F24)</f>
        <v>172159</v>
      </c>
      <c r="G25" s="18">
        <f>IF(SUM(G23:G24)=E25+F25,E25+F25,"ｴﾗｰ")</f>
        <v>327089</v>
      </c>
      <c r="H25" s="18">
        <f>IF(SUM(H23:H24)=B25-E25,B25-E25,"ｴﾗｰ")</f>
        <v>-356</v>
      </c>
      <c r="I25" s="18">
        <f>IF(SUM(I23:I24)=C25-F25,C25-F25,"ｴﾗｰ")</f>
        <v>-166</v>
      </c>
      <c r="J25" s="18">
        <f>IF(AND(SUM(J23:J24)=H25+I25,D25-G25=H25+I25),H25+I25,"ｴﾗｰ")</f>
        <v>-522</v>
      </c>
      <c r="K25" s="19">
        <f t="shared" si="6"/>
        <v>-0.23</v>
      </c>
      <c r="L25" s="19">
        <f t="shared" si="6"/>
        <v>-0.1</v>
      </c>
      <c r="M25" s="20">
        <f t="shared" si="6"/>
        <v>-0.16</v>
      </c>
    </row>
    <row r="26" spans="1:13">
      <c r="A26" s="17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39"/>
    </row>
    <row r="27" spans="1:13">
      <c r="A27" s="17" t="s">
        <v>169</v>
      </c>
      <c r="B27" s="18">
        <f>'[1]1.入力表'!B19</f>
        <v>109473</v>
      </c>
      <c r="C27" s="18">
        <f>'[1]1.入力表'!C19</f>
        <v>113197</v>
      </c>
      <c r="D27" s="18">
        <f>B27+C27</f>
        <v>222670</v>
      </c>
      <c r="E27" s="18">
        <f>'[1]1.入力表'!E19</f>
        <v>109331</v>
      </c>
      <c r="F27" s="18">
        <f>'[1]1.入力表'!F19</f>
        <v>113030</v>
      </c>
      <c r="G27" s="18">
        <f>E27+F27</f>
        <v>222361</v>
      </c>
      <c r="H27" s="18">
        <f t="shared" ref="H27:I29" si="7">B27-E27</f>
        <v>142</v>
      </c>
      <c r="I27" s="18">
        <f t="shared" si="7"/>
        <v>167</v>
      </c>
      <c r="J27" s="18">
        <f>IF(D27-G27=H27+I27,H27+I27,"ｴﾗｰ")</f>
        <v>309</v>
      </c>
      <c r="K27" s="19">
        <f t="shared" ref="K27:M30" si="8">IF(E27=0,"        －",ROUND(H27/E27*100,2))</f>
        <v>0.13</v>
      </c>
      <c r="L27" s="19">
        <f t="shared" si="8"/>
        <v>0.15</v>
      </c>
      <c r="M27" s="20">
        <f t="shared" si="8"/>
        <v>0.14000000000000001</v>
      </c>
    </row>
    <row r="28" spans="1:13">
      <c r="A28" s="17" t="s">
        <v>170</v>
      </c>
      <c r="B28" s="18">
        <f>'[1]1.入力表'!B21</f>
        <v>61546</v>
      </c>
      <c r="C28" s="18">
        <f>'[1]1.入力表'!C21</f>
        <v>64247</v>
      </c>
      <c r="D28" s="18">
        <f>B28+C28</f>
        <v>125793</v>
      </c>
      <c r="E28" s="18">
        <f>'[1]1.入力表'!E21</f>
        <v>61598</v>
      </c>
      <c r="F28" s="18">
        <f>'[1]1.入力表'!F21</f>
        <v>64252</v>
      </c>
      <c r="G28" s="18">
        <f>E28+F28</f>
        <v>125850</v>
      </c>
      <c r="H28" s="18">
        <f t="shared" si="7"/>
        <v>-52</v>
      </c>
      <c r="I28" s="18">
        <f t="shared" si="7"/>
        <v>-5</v>
      </c>
      <c r="J28" s="18">
        <f>IF(D28-G28=H28+I28,H28+I28,"ｴﾗｰ")</f>
        <v>-57</v>
      </c>
      <c r="K28" s="19">
        <f t="shared" si="8"/>
        <v>-0.08</v>
      </c>
      <c r="L28" s="19">
        <f t="shared" si="8"/>
        <v>-0.01</v>
      </c>
      <c r="M28" s="20">
        <f t="shared" si="8"/>
        <v>-0.05</v>
      </c>
    </row>
    <row r="29" spans="1:13">
      <c r="A29" s="17" t="s">
        <v>171</v>
      </c>
      <c r="B29" s="18">
        <f>'[1]1.入力表'!B22</f>
        <v>49718</v>
      </c>
      <c r="C29" s="18">
        <f>'[1]1.入力表'!C22</f>
        <v>51893</v>
      </c>
      <c r="D29" s="18">
        <f>B29+C29</f>
        <v>101611</v>
      </c>
      <c r="E29" s="18">
        <f>'[1]1.入力表'!E22</f>
        <v>49782</v>
      </c>
      <c r="F29" s="18">
        <f>'[1]1.入力表'!F22</f>
        <v>51909</v>
      </c>
      <c r="G29" s="18">
        <f>E29+F29</f>
        <v>101691</v>
      </c>
      <c r="H29" s="18">
        <f t="shared" si="7"/>
        <v>-64</v>
      </c>
      <c r="I29" s="18">
        <f t="shared" si="7"/>
        <v>-16</v>
      </c>
      <c r="J29" s="18">
        <f>IF(D29-G29=H29+I29,H29+I29,"ｴﾗｰ")</f>
        <v>-80</v>
      </c>
      <c r="K29" s="19">
        <f t="shared" si="8"/>
        <v>-0.13</v>
      </c>
      <c r="L29" s="19">
        <f t="shared" si="8"/>
        <v>-0.03</v>
      </c>
      <c r="M29" s="20">
        <f t="shared" si="8"/>
        <v>-0.08</v>
      </c>
    </row>
    <row r="30" spans="1:13">
      <c r="A30" s="17" t="s">
        <v>93</v>
      </c>
      <c r="B30" s="18">
        <f>SUM(B27:B29)</f>
        <v>220737</v>
      </c>
      <c r="C30" s="18">
        <f>SUM(C27:C29)</f>
        <v>229337</v>
      </c>
      <c r="D30" s="18">
        <f>IF(SUM(D27:D29)=B30+C30,B30+C30,"ｴﾗｰ")</f>
        <v>450074</v>
      </c>
      <c r="E30" s="18">
        <f>SUM(E27:E29)</f>
        <v>220711</v>
      </c>
      <c r="F30" s="18">
        <f>SUM(F27:F29)</f>
        <v>229191</v>
      </c>
      <c r="G30" s="18">
        <f>IF(SUM(G27:G29)=E30+F30,E30+F30,"ｴﾗｰ")</f>
        <v>449902</v>
      </c>
      <c r="H30" s="18">
        <f>IF(SUM(H27:H29)=B30-E30,B30-E30,"ｴﾗｰ")</f>
        <v>26</v>
      </c>
      <c r="I30" s="18">
        <f>IF(SUM(I27:I29)=C30-F30,C30-F30,"ｴﾗｰ")</f>
        <v>146</v>
      </c>
      <c r="J30" s="18">
        <f>IF(AND(SUM(J27:J29)=H30+I30,D30-G30=H30+I30),H30+I30,"ｴﾗｰ")</f>
        <v>172</v>
      </c>
      <c r="K30" s="19">
        <f t="shared" si="8"/>
        <v>0.01</v>
      </c>
      <c r="L30" s="19">
        <f t="shared" si="8"/>
        <v>0.06</v>
      </c>
      <c r="M30" s="20">
        <f t="shared" si="8"/>
        <v>0.04</v>
      </c>
    </row>
    <row r="31" spans="1:13">
      <c r="A31" s="17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39"/>
    </row>
    <row r="32" spans="1:13">
      <c r="A32" s="17" t="s">
        <v>172</v>
      </c>
      <c r="B32" s="18">
        <f>'[1]1.入力表'!B11</f>
        <v>82937</v>
      </c>
      <c r="C32" s="18">
        <f>'[1]1.入力表'!C11</f>
        <v>84952</v>
      </c>
      <c r="D32" s="18">
        <f>B32+C32</f>
        <v>167889</v>
      </c>
      <c r="E32" s="18">
        <f>'[1]1.入力表'!E11</f>
        <v>82897</v>
      </c>
      <c r="F32" s="18">
        <f>'[1]1.入力表'!F11</f>
        <v>84914</v>
      </c>
      <c r="G32" s="18">
        <f>E32+F32</f>
        <v>167811</v>
      </c>
      <c r="H32" s="18">
        <f>B32-E32</f>
        <v>40</v>
      </c>
      <c r="I32" s="18">
        <f>C32-F32</f>
        <v>38</v>
      </c>
      <c r="J32" s="18">
        <f>IF(D32-G32=H32+I32,H32+I32,"ｴﾗｰ")</f>
        <v>78</v>
      </c>
      <c r="K32" s="19">
        <f t="shared" ref="K32:M34" si="9">IF(E32=0,"        －",ROUND(H32/E32*100,2))</f>
        <v>0.05</v>
      </c>
      <c r="L32" s="19">
        <f t="shared" si="9"/>
        <v>0.04</v>
      </c>
      <c r="M32" s="20">
        <f t="shared" si="9"/>
        <v>0.05</v>
      </c>
    </row>
    <row r="33" spans="1:13">
      <c r="A33" s="17" t="s">
        <v>173</v>
      </c>
      <c r="B33" s="18">
        <f>'[1]1.入力表'!B12</f>
        <v>100040</v>
      </c>
      <c r="C33" s="18">
        <f>'[1]1.入力表'!C12</f>
        <v>105321</v>
      </c>
      <c r="D33" s="18">
        <f>B33+C33</f>
        <v>205361</v>
      </c>
      <c r="E33" s="18">
        <f>'[1]1.入力表'!E12</f>
        <v>100106</v>
      </c>
      <c r="F33" s="18">
        <f>'[1]1.入力表'!F12</f>
        <v>105278</v>
      </c>
      <c r="G33" s="18">
        <f>E33+F33</f>
        <v>205384</v>
      </c>
      <c r="H33" s="18">
        <f>B33-E33</f>
        <v>-66</v>
      </c>
      <c r="I33" s="18">
        <f>C33-F33</f>
        <v>43</v>
      </c>
      <c r="J33" s="18">
        <f>IF(D33-G33=H33+I33,H33+I33,"ｴﾗｰ")</f>
        <v>-23</v>
      </c>
      <c r="K33" s="19">
        <f t="shared" si="9"/>
        <v>-7.0000000000000007E-2</v>
      </c>
      <c r="L33" s="19">
        <f t="shared" si="9"/>
        <v>0.04</v>
      </c>
      <c r="M33" s="20">
        <f t="shared" si="9"/>
        <v>-0.01</v>
      </c>
    </row>
    <row r="34" spans="1:13">
      <c r="A34" s="17" t="s">
        <v>92</v>
      </c>
      <c r="B34" s="18">
        <f>SUM(B32:B33)</f>
        <v>182977</v>
      </c>
      <c r="C34" s="18">
        <f>SUM(C32:C33)</f>
        <v>190273</v>
      </c>
      <c r="D34" s="18">
        <f>IF(SUM(D32:D33)=B34+C34,B34+C34,"ｴﾗｰ")</f>
        <v>373250</v>
      </c>
      <c r="E34" s="18">
        <f>SUM(E32:E33)</f>
        <v>183003</v>
      </c>
      <c r="F34" s="18">
        <f>SUM(F32:F33)</f>
        <v>190192</v>
      </c>
      <c r="G34" s="18">
        <f>IF(SUM(G32:G33)=E34+F34,E34+F34,"ｴﾗｰ")</f>
        <v>373195</v>
      </c>
      <c r="H34" s="18">
        <f>IF(SUM(H32:H33)=B34-E34,B34-E34,"ｴﾗｰ")</f>
        <v>-26</v>
      </c>
      <c r="I34" s="18">
        <f>IF(SUM(I32:I33)=C34-F34,C34-F34,"ｴﾗｰ")</f>
        <v>81</v>
      </c>
      <c r="J34" s="18">
        <f>IF(AND(SUM(J32:J33)=H34+I34,D34-G34=H34+I34),H34+I34,"ｴﾗｰ")</f>
        <v>55</v>
      </c>
      <c r="K34" s="19">
        <f t="shared" si="9"/>
        <v>-0.01</v>
      </c>
      <c r="L34" s="19">
        <f t="shared" si="9"/>
        <v>0.04</v>
      </c>
      <c r="M34" s="20">
        <f t="shared" si="9"/>
        <v>0.01</v>
      </c>
    </row>
    <row r="35" spans="1:13">
      <c r="A35" s="17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39"/>
    </row>
    <row r="36" spans="1:13">
      <c r="A36" s="17" t="s">
        <v>174</v>
      </c>
      <c r="B36" s="18">
        <f>'[1]1.入力表'!B15</f>
        <v>138111</v>
      </c>
      <c r="C36" s="18">
        <f>'[1]1.入力表'!C15</f>
        <v>138920</v>
      </c>
      <c r="D36" s="18">
        <f>B36+C36</f>
        <v>277031</v>
      </c>
      <c r="E36" s="18">
        <f>'[1]1.入力表'!E15</f>
        <v>138026</v>
      </c>
      <c r="F36" s="18">
        <f>'[1]1.入力表'!F15</f>
        <v>138840</v>
      </c>
      <c r="G36" s="18">
        <f>E36+F36</f>
        <v>276866</v>
      </c>
      <c r="H36" s="18">
        <f>B36-E36</f>
        <v>85</v>
      </c>
      <c r="I36" s="18">
        <f>C36-F36</f>
        <v>80</v>
      </c>
      <c r="J36" s="18">
        <f>IF(D36-G36=H36+I36,H36+I36,"ｴﾗｰ")</f>
        <v>165</v>
      </c>
      <c r="K36" s="19">
        <f t="shared" ref="K36:M38" si="10">IF(E36=0,"        －",ROUND(H36/E36*100,2))</f>
        <v>0.06</v>
      </c>
      <c r="L36" s="19">
        <f t="shared" si="10"/>
        <v>0.06</v>
      </c>
      <c r="M36" s="20">
        <f t="shared" si="10"/>
        <v>0.06</v>
      </c>
    </row>
    <row r="37" spans="1:13">
      <c r="A37" s="17" t="s">
        <v>175</v>
      </c>
      <c r="B37" s="18">
        <f>'[1]1.入力表'!B18</f>
        <v>79533</v>
      </c>
      <c r="C37" s="18">
        <f>'[1]1.入力表'!C18</f>
        <v>80957</v>
      </c>
      <c r="D37" s="18">
        <f>B37+C37</f>
        <v>160490</v>
      </c>
      <c r="E37" s="18">
        <f>'[1]1.入力表'!E18</f>
        <v>79412</v>
      </c>
      <c r="F37" s="18">
        <f>'[1]1.入力表'!F18</f>
        <v>80790</v>
      </c>
      <c r="G37" s="18">
        <f>E37+F37</f>
        <v>160202</v>
      </c>
      <c r="H37" s="18">
        <f>B37-E37</f>
        <v>121</v>
      </c>
      <c r="I37" s="18">
        <f>C37-F37</f>
        <v>167</v>
      </c>
      <c r="J37" s="18">
        <f>IF(D37-G37=H37+I37,H37+I37,"ｴﾗｰ")</f>
        <v>288</v>
      </c>
      <c r="K37" s="19">
        <f t="shared" si="10"/>
        <v>0.15</v>
      </c>
      <c r="L37" s="19">
        <f t="shared" si="10"/>
        <v>0.21</v>
      </c>
      <c r="M37" s="20">
        <f t="shared" si="10"/>
        <v>0.18</v>
      </c>
    </row>
    <row r="38" spans="1:13">
      <c r="A38" s="17" t="s">
        <v>91</v>
      </c>
      <c r="B38" s="18">
        <f>SUM(B36:B37)</f>
        <v>217644</v>
      </c>
      <c r="C38" s="18">
        <f>SUM(C36:C37)</f>
        <v>219877</v>
      </c>
      <c r="D38" s="18">
        <f>IF(SUM(D36:D37)=B38+C38,B38+C38,"ｴﾗｰ")</f>
        <v>437521</v>
      </c>
      <c r="E38" s="18">
        <f>SUM(E36:E37)</f>
        <v>217438</v>
      </c>
      <c r="F38" s="18">
        <f>SUM(F36:F37)</f>
        <v>219630</v>
      </c>
      <c r="G38" s="18">
        <f>IF(SUM(G36:G37)=E38+F38,E38+F38,"ｴﾗｰ")</f>
        <v>437068</v>
      </c>
      <c r="H38" s="18">
        <f>IF(SUM(H36:H37)=B38-E38,B38-E38,"ｴﾗｰ")</f>
        <v>206</v>
      </c>
      <c r="I38" s="18">
        <f>IF(SUM(I36:I37)=C38-F38,C38-F38,"ｴﾗｰ")</f>
        <v>247</v>
      </c>
      <c r="J38" s="18">
        <f>IF(AND(SUM(J36:J37)=H38+I38,D38-G38=H38+I38),H38+I38,"ｴﾗｰ")</f>
        <v>453</v>
      </c>
      <c r="K38" s="19">
        <f t="shared" si="10"/>
        <v>0.09</v>
      </c>
      <c r="L38" s="19">
        <f t="shared" si="10"/>
        <v>0.11</v>
      </c>
      <c r="M38" s="20">
        <f t="shared" si="10"/>
        <v>0.1</v>
      </c>
    </row>
    <row r="39" spans="1:13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9"/>
      <c r="L39" s="19"/>
      <c r="M39" s="20"/>
    </row>
    <row r="40" spans="1:13">
      <c r="A40" s="17" t="s">
        <v>176</v>
      </c>
      <c r="B40" s="18">
        <f>'[1]1.入力表'!B16</f>
        <v>70785</v>
      </c>
      <c r="C40" s="18">
        <f>'[1]1.入力表'!C16</f>
        <v>72672</v>
      </c>
      <c r="D40" s="18">
        <f>B40+C40</f>
        <v>143457</v>
      </c>
      <c r="E40" s="18">
        <f>'[1]1.入力表'!E16</f>
        <v>70713</v>
      </c>
      <c r="F40" s="18">
        <f>'[1]1.入力表'!F16</f>
        <v>72633</v>
      </c>
      <c r="G40" s="18">
        <f>E40+F40</f>
        <v>143346</v>
      </c>
      <c r="H40" s="18">
        <f>B40-E40</f>
        <v>72</v>
      </c>
      <c r="I40" s="18">
        <f>C40-F40</f>
        <v>39</v>
      </c>
      <c r="J40" s="18">
        <f>IF(D40-G40=H40+I40,H40+I40,"ｴﾗｰ")</f>
        <v>111</v>
      </c>
      <c r="K40" s="19">
        <f>IF(E40=0,"        －",ROUND(H40/E40*100,2))</f>
        <v>0.1</v>
      </c>
      <c r="L40" s="19">
        <f>IF(F40=0,"        －",ROUND(I40/F40*100,2))</f>
        <v>0.05</v>
      </c>
      <c r="M40" s="20">
        <f>IF(G40=0,"        －",ROUND(J40/G40*100,2))</f>
        <v>0.08</v>
      </c>
    </row>
    <row r="41" spans="1:13">
      <c r="A41" s="17" t="s">
        <v>177</v>
      </c>
      <c r="B41" s="18">
        <f>'[1]1.入力表'!B17</f>
        <v>118427</v>
      </c>
      <c r="C41" s="18">
        <f>'[1]1.入力表'!C17</f>
        <v>126825</v>
      </c>
      <c r="D41" s="18">
        <f>B41+C41</f>
        <v>245252</v>
      </c>
      <c r="E41" s="18">
        <f>'[1]1.入力表'!E17</f>
        <v>118411</v>
      </c>
      <c r="F41" s="18">
        <f>'[1]1.入力表'!F17</f>
        <v>126562</v>
      </c>
      <c r="G41" s="18">
        <f>E41+F41</f>
        <v>244973</v>
      </c>
      <c r="H41" s="18">
        <f>B41-E41</f>
        <v>16</v>
      </c>
      <c r="I41" s="18">
        <f>C41-F41</f>
        <v>263</v>
      </c>
      <c r="J41" s="18">
        <f>IF(D41-G41=H41+I41,H41+I41,"ｴﾗｰ")</f>
        <v>279</v>
      </c>
      <c r="K41" s="19">
        <f t="shared" ref="K41:M42" si="11">IF(E41=0,"        －",ROUND(H41/E41*100,2))</f>
        <v>0.01</v>
      </c>
      <c r="L41" s="19">
        <f t="shared" si="11"/>
        <v>0.21</v>
      </c>
      <c r="M41" s="20">
        <f t="shared" si="11"/>
        <v>0.11</v>
      </c>
    </row>
    <row r="42" spans="1:13">
      <c r="A42" s="17" t="s">
        <v>90</v>
      </c>
      <c r="B42" s="18">
        <f>SUM(B40:B41)</f>
        <v>189212</v>
      </c>
      <c r="C42" s="18">
        <f>SUM(C40:C41)</f>
        <v>199497</v>
      </c>
      <c r="D42" s="18">
        <f>IF(SUM(D40:D41)=B42+C42,B42+C42,"ｴﾗｰ")</f>
        <v>388709</v>
      </c>
      <c r="E42" s="18">
        <f>SUM(E40:E41)</f>
        <v>189124</v>
      </c>
      <c r="F42" s="18">
        <f>SUM(F40:F41)</f>
        <v>199195</v>
      </c>
      <c r="G42" s="18">
        <f>IF(SUM(G40:G41)=E42+F42,E42+F42,"ｴﾗｰ")</f>
        <v>388319</v>
      </c>
      <c r="H42" s="18">
        <f>IF(SUM(H40:H41)=B42-E42,B42-E42,"ｴﾗｰ")</f>
        <v>88</v>
      </c>
      <c r="I42" s="18">
        <f>IF(SUM(I40:I41)=C42-F42,C42-F42,"ｴﾗｰ")</f>
        <v>302</v>
      </c>
      <c r="J42" s="18">
        <f>IF(AND(SUM(J40:J41)=H42+I42,D42-G42=H42+I42),H42+I42,"ｴﾗｰ")</f>
        <v>390</v>
      </c>
      <c r="K42" s="19">
        <f t="shared" si="11"/>
        <v>0.05</v>
      </c>
      <c r="L42" s="19">
        <f t="shared" si="11"/>
        <v>0.15</v>
      </c>
      <c r="M42" s="20">
        <f t="shared" si="11"/>
        <v>0.1</v>
      </c>
    </row>
    <row r="43" spans="1:13">
      <c r="A43" s="17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39"/>
    </row>
    <row r="44" spans="1:13">
      <c r="A44" s="17" t="s">
        <v>178</v>
      </c>
      <c r="B44" s="18">
        <f>'[1]1.入力表'!B29</f>
        <v>87127</v>
      </c>
      <c r="C44" s="18">
        <f>'[1]1.入力表'!C29</f>
        <v>82585</v>
      </c>
      <c r="D44" s="18">
        <f>B44+C44</f>
        <v>169712</v>
      </c>
      <c r="E44" s="18">
        <f>'[1]1.入力表'!E29</f>
        <v>87097</v>
      </c>
      <c r="F44" s="18">
        <f>'[1]1.入力表'!F29</f>
        <v>82502</v>
      </c>
      <c r="G44" s="18">
        <f>E44+F44</f>
        <v>169599</v>
      </c>
      <c r="H44" s="18">
        <f>B44-E44</f>
        <v>30</v>
      </c>
      <c r="I44" s="18">
        <f>C44-F44</f>
        <v>83</v>
      </c>
      <c r="J44" s="18">
        <f>IF(D44-G44=H44+I44,H44+I44,"ｴﾗｰ")</f>
        <v>113</v>
      </c>
      <c r="K44" s="19">
        <f t="shared" ref="K44:M46" si="12">IF(E44=0,"        －",ROUND(H44/E44*100,2))</f>
        <v>0.03</v>
      </c>
      <c r="L44" s="19">
        <f t="shared" si="12"/>
        <v>0.1</v>
      </c>
      <c r="M44" s="20">
        <f t="shared" si="12"/>
        <v>7.0000000000000007E-2</v>
      </c>
    </row>
    <row r="45" spans="1:13">
      <c r="A45" s="17" t="s">
        <v>179</v>
      </c>
      <c r="B45" s="18">
        <f>'[1]1.入力表'!B30</f>
        <v>67840</v>
      </c>
      <c r="C45" s="18">
        <f>'[1]1.入力表'!C30</f>
        <v>71766</v>
      </c>
      <c r="D45" s="18">
        <f>B45+C45</f>
        <v>139606</v>
      </c>
      <c r="E45" s="18">
        <f>'[1]1.入力表'!E30</f>
        <v>67838</v>
      </c>
      <c r="F45" s="18">
        <f>'[1]1.入力表'!F30</f>
        <v>71751</v>
      </c>
      <c r="G45" s="18">
        <f>E45+F45</f>
        <v>139589</v>
      </c>
      <c r="H45" s="18">
        <f>B45-E45</f>
        <v>2</v>
      </c>
      <c r="I45" s="18">
        <f>C45-F45</f>
        <v>15</v>
      </c>
      <c r="J45" s="18">
        <f>IF(D45-G45=H45+I45,H45+I45,"ｴﾗｰ")</f>
        <v>17</v>
      </c>
      <c r="K45" s="19">
        <f t="shared" si="12"/>
        <v>0</v>
      </c>
      <c r="L45" s="19">
        <f t="shared" si="12"/>
        <v>0.02</v>
      </c>
      <c r="M45" s="20">
        <f t="shared" si="12"/>
        <v>0.01</v>
      </c>
    </row>
    <row r="46" spans="1:13">
      <c r="A46" s="17" t="s">
        <v>89</v>
      </c>
      <c r="B46" s="18">
        <f>SUM(B44:B45)</f>
        <v>154967</v>
      </c>
      <c r="C46" s="18">
        <f>SUM(C44:C45)</f>
        <v>154351</v>
      </c>
      <c r="D46" s="18">
        <f>IF(SUM(D44:D45)=B46+C46,B46+C46,"ｴﾗｰ")</f>
        <v>309318</v>
      </c>
      <c r="E46" s="18">
        <f>SUM(E44:E45)</f>
        <v>154935</v>
      </c>
      <c r="F46" s="18">
        <f>SUM(F44:F45)</f>
        <v>154253</v>
      </c>
      <c r="G46" s="18">
        <f>IF(SUM(G44:G45)=E46+F46,E46+F46,"ｴﾗｰ")</f>
        <v>309188</v>
      </c>
      <c r="H46" s="18">
        <f>IF(SUM(H44:H45)=B46-E46,B46-E46,"ｴﾗｰ")</f>
        <v>32</v>
      </c>
      <c r="I46" s="18">
        <f>IF(SUM(I44:I45)=C46-F46,C46-F46,"ｴﾗｰ")</f>
        <v>98</v>
      </c>
      <c r="J46" s="18">
        <f>IF(AND(SUM(J44:J45)=H46+I46,D46-G46=H46+I46),H46+I46,"ｴﾗｰ")</f>
        <v>130</v>
      </c>
      <c r="K46" s="19">
        <f t="shared" si="12"/>
        <v>0.02</v>
      </c>
      <c r="L46" s="19">
        <f t="shared" si="12"/>
        <v>0.06</v>
      </c>
      <c r="M46" s="20">
        <f t="shared" si="12"/>
        <v>0.04</v>
      </c>
    </row>
    <row r="47" spans="1:13">
      <c r="A47" s="17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39"/>
    </row>
    <row r="48" spans="1:13">
      <c r="A48" s="17" t="s">
        <v>180</v>
      </c>
      <c r="B48" s="18">
        <f>'[1]1.入力表'!B24</f>
        <v>98052</v>
      </c>
      <c r="C48" s="18">
        <f>'[1]1.入力表'!C24</f>
        <v>81438</v>
      </c>
      <c r="D48" s="18">
        <f>B48+C48</f>
        <v>179490</v>
      </c>
      <c r="E48" s="18">
        <f>'[1]1.入力表'!E24</f>
        <v>98126</v>
      </c>
      <c r="F48" s="18">
        <f>'[1]1.入力表'!F24</f>
        <v>81482</v>
      </c>
      <c r="G48" s="18">
        <f>E48+F48</f>
        <v>179608</v>
      </c>
      <c r="H48" s="18">
        <f t="shared" ref="H48:I50" si="13">B48-E48</f>
        <v>-74</v>
      </c>
      <c r="I48" s="18">
        <f t="shared" si="13"/>
        <v>-44</v>
      </c>
      <c r="J48" s="18">
        <f>IF(D48-G48=H48+I48,H48+I48,"ｴﾗｰ")</f>
        <v>-118</v>
      </c>
      <c r="K48" s="19">
        <f t="shared" ref="K48:M51" si="14">IF(E48=0,"        －",ROUND(H48/E48*100,2))</f>
        <v>-0.08</v>
      </c>
      <c r="L48" s="19">
        <f t="shared" si="14"/>
        <v>-0.05</v>
      </c>
      <c r="M48" s="20">
        <f t="shared" si="14"/>
        <v>-7.0000000000000007E-2</v>
      </c>
    </row>
    <row r="49" spans="1:13">
      <c r="A49" s="17" t="s">
        <v>181</v>
      </c>
      <c r="B49" s="18">
        <f>'[1]1.入力表'!B25</f>
        <v>66804</v>
      </c>
      <c r="C49" s="18">
        <f>'[1]1.入力表'!C25</f>
        <v>63904</v>
      </c>
      <c r="D49" s="18">
        <f>B49+C49</f>
        <v>130708</v>
      </c>
      <c r="E49" s="18">
        <f>'[1]1.入力表'!E25</f>
        <v>66569</v>
      </c>
      <c r="F49" s="18">
        <f>'[1]1.入力表'!F25</f>
        <v>63630</v>
      </c>
      <c r="G49" s="18">
        <f>E49+F49</f>
        <v>130199</v>
      </c>
      <c r="H49" s="18">
        <f t="shared" si="13"/>
        <v>235</v>
      </c>
      <c r="I49" s="18">
        <f t="shared" si="13"/>
        <v>274</v>
      </c>
      <c r="J49" s="18">
        <f>IF(D49-G49=H49+I49,H49+I49,"ｴﾗｰ")</f>
        <v>509</v>
      </c>
      <c r="K49" s="19">
        <f t="shared" si="14"/>
        <v>0.35</v>
      </c>
      <c r="L49" s="19">
        <f t="shared" si="14"/>
        <v>0.43</v>
      </c>
      <c r="M49" s="20">
        <f t="shared" si="14"/>
        <v>0.39</v>
      </c>
    </row>
    <row r="50" spans="1:13">
      <c r="A50" s="17" t="s">
        <v>182</v>
      </c>
      <c r="B50" s="18">
        <f>'[1]1.入力表'!B90</f>
        <v>68104</v>
      </c>
      <c r="C50" s="18">
        <f>'[1]1.入力表'!C90</f>
        <v>67490</v>
      </c>
      <c r="D50" s="18">
        <f>B50+C50</f>
        <v>135594</v>
      </c>
      <c r="E50" s="18">
        <f>'[1]1.入力表'!E90</f>
        <v>68091</v>
      </c>
      <c r="F50" s="18">
        <f>'[1]1.入力表'!F90</f>
        <v>67352</v>
      </c>
      <c r="G50" s="18">
        <f>E50+F50</f>
        <v>135443</v>
      </c>
      <c r="H50" s="18">
        <f t="shared" si="13"/>
        <v>13</v>
      </c>
      <c r="I50" s="18">
        <f t="shared" si="13"/>
        <v>138</v>
      </c>
      <c r="J50" s="18">
        <f>IF(D50-G50=H50+I50,H50+I50,"ｴﾗｰ")</f>
        <v>151</v>
      </c>
      <c r="K50" s="19">
        <f t="shared" si="14"/>
        <v>0.02</v>
      </c>
      <c r="L50" s="19">
        <f t="shared" si="14"/>
        <v>0.2</v>
      </c>
      <c r="M50" s="20">
        <f t="shared" si="14"/>
        <v>0.11</v>
      </c>
    </row>
    <row r="51" spans="1:13">
      <c r="A51" s="17" t="s">
        <v>88</v>
      </c>
      <c r="B51" s="18">
        <f>SUM(B48:B50)</f>
        <v>232960</v>
      </c>
      <c r="C51" s="18">
        <f>SUM(C48:C50)</f>
        <v>212832</v>
      </c>
      <c r="D51" s="18">
        <f>IF(SUM(D48:D50)=B51+C51,B51+C51,"ｴﾗｰ")</f>
        <v>445792</v>
      </c>
      <c r="E51" s="18">
        <f>SUM(E48:E50)</f>
        <v>232786</v>
      </c>
      <c r="F51" s="18">
        <f>SUM(F48:F50)</f>
        <v>212464</v>
      </c>
      <c r="G51" s="18">
        <f>IF(SUM(G48:G50)=E51+F51,E51+F51,"ｴﾗｰ")</f>
        <v>445250</v>
      </c>
      <c r="H51" s="18">
        <f>IF(SUM(H48:H50)=B51-E51,B51-E51,"ｴﾗｰ")</f>
        <v>174</v>
      </c>
      <c r="I51" s="18">
        <f>IF(SUM(I48:I50)=C51-F51,C51-F51,"ｴﾗｰ")</f>
        <v>368</v>
      </c>
      <c r="J51" s="18">
        <f>IF(AND(SUM(J48:J50)=H51+I51,D51-G51=H51+I51),H51+I51,"ｴﾗｰ")</f>
        <v>542</v>
      </c>
      <c r="K51" s="19">
        <f t="shared" si="14"/>
        <v>7.0000000000000007E-2</v>
      </c>
      <c r="L51" s="19">
        <f t="shared" si="14"/>
        <v>0.17</v>
      </c>
      <c r="M51" s="20">
        <f t="shared" si="14"/>
        <v>0.12</v>
      </c>
    </row>
    <row r="52" spans="1:13">
      <c r="A52" s="17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39"/>
    </row>
    <row r="53" spans="1:13">
      <c r="A53" s="17" t="s">
        <v>237</v>
      </c>
      <c r="B53" s="18">
        <f>'[1]1.入力表'!B36</f>
        <v>169591</v>
      </c>
      <c r="C53" s="18">
        <f>'[1]1.入力表'!C36</f>
        <v>173056</v>
      </c>
      <c r="D53" s="18">
        <f>B53+C53</f>
        <v>342647</v>
      </c>
      <c r="E53" s="18">
        <f>'[1]1.入力表'!E36</f>
        <v>169909</v>
      </c>
      <c r="F53" s="18">
        <f>'[1]1.入力表'!F36</f>
        <v>173386</v>
      </c>
      <c r="G53" s="18">
        <f>E53+F53</f>
        <v>343295</v>
      </c>
      <c r="H53" s="18">
        <f>B53-E53</f>
        <v>-318</v>
      </c>
      <c r="I53" s="18">
        <f>C53-F53</f>
        <v>-330</v>
      </c>
      <c r="J53" s="18">
        <f>IF(D53-G53=H53+I53,H53+I53,"ｴﾗｰ")</f>
        <v>-648</v>
      </c>
      <c r="K53" s="19">
        <f t="shared" ref="K53:M55" si="15">IF(E53=0,"        －",ROUND(H53/E53*100,2))</f>
        <v>-0.19</v>
      </c>
      <c r="L53" s="19">
        <f t="shared" si="15"/>
        <v>-0.19</v>
      </c>
      <c r="M53" s="20">
        <f t="shared" si="15"/>
        <v>-0.19</v>
      </c>
    </row>
    <row r="54" spans="1:13">
      <c r="A54" s="17" t="s">
        <v>238</v>
      </c>
      <c r="B54" s="18">
        <f>'[1]1.入力表'!B43</f>
        <v>19118</v>
      </c>
      <c r="C54" s="18">
        <f>'[1]1.入力表'!C43</f>
        <v>20365</v>
      </c>
      <c r="D54" s="18">
        <f>B54+C54</f>
        <v>39483</v>
      </c>
      <c r="E54" s="18">
        <f>'[1]1.入力表'!E43</f>
        <v>19184</v>
      </c>
      <c r="F54" s="18">
        <f>'[1]1.入力表'!F43</f>
        <v>20411</v>
      </c>
      <c r="G54" s="18">
        <f>E54+F54</f>
        <v>39595</v>
      </c>
      <c r="H54" s="18">
        <f>B54-E54</f>
        <v>-66</v>
      </c>
      <c r="I54" s="18">
        <f>C54-F54</f>
        <v>-46</v>
      </c>
      <c r="J54" s="18">
        <f>IF(D54-G54=H54+I54,H54+I54,"ｴﾗｰ")</f>
        <v>-112</v>
      </c>
      <c r="K54" s="19">
        <f t="shared" si="15"/>
        <v>-0.34</v>
      </c>
      <c r="L54" s="19">
        <f t="shared" si="15"/>
        <v>-0.23</v>
      </c>
      <c r="M54" s="20">
        <f t="shared" si="15"/>
        <v>-0.28000000000000003</v>
      </c>
    </row>
    <row r="55" spans="1:13">
      <c r="A55" s="17" t="s">
        <v>87</v>
      </c>
      <c r="B55" s="18">
        <f>SUM(B53:B54)</f>
        <v>188709</v>
      </c>
      <c r="C55" s="18">
        <f>SUM(C53:C54)</f>
        <v>193421</v>
      </c>
      <c r="D55" s="18">
        <f>IF(SUM(D53:D54)=B55+C55,B55+C55,"ｴﾗｰ")</f>
        <v>382130</v>
      </c>
      <c r="E55" s="18">
        <f>SUM(E53:E54)</f>
        <v>189093</v>
      </c>
      <c r="F55" s="18">
        <f>SUM(F53:F54)</f>
        <v>193797</v>
      </c>
      <c r="G55" s="18">
        <f>IF(SUM(G53:G54)=E55+F55,E55+F55,"ｴﾗｰ")</f>
        <v>382890</v>
      </c>
      <c r="H55" s="18">
        <f>IF(SUM(H53:H54)=B55-E55,B55-E55,"ｴﾗｰ")</f>
        <v>-384</v>
      </c>
      <c r="I55" s="18">
        <f>IF(SUM(I53:I54)=C55-F55,C55-F55,"ｴﾗｰ")</f>
        <v>-376</v>
      </c>
      <c r="J55" s="18">
        <f>IF(AND(SUM(J53:J54)=H55+I55,D55-G55=H55+I55),H55+I55,"ｴﾗｰ")</f>
        <v>-760</v>
      </c>
      <c r="K55" s="19">
        <f t="shared" si="15"/>
        <v>-0.2</v>
      </c>
      <c r="L55" s="19">
        <f t="shared" si="15"/>
        <v>-0.19</v>
      </c>
      <c r="M55" s="20">
        <f t="shared" si="15"/>
        <v>-0.2</v>
      </c>
    </row>
    <row r="56" spans="1:13">
      <c r="A56" s="17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39"/>
    </row>
    <row r="57" spans="1:13">
      <c r="A57" s="17" t="s">
        <v>239</v>
      </c>
      <c r="B57" s="18">
        <f>'[1]1.入力表'!B39</f>
        <v>168787</v>
      </c>
      <c r="C57" s="18">
        <f>'[1]1.入力表'!C39</f>
        <v>173946</v>
      </c>
      <c r="D57" s="18">
        <f>B57+C57</f>
        <v>342733</v>
      </c>
      <c r="E57" s="18">
        <f>'[1]1.入力表'!E39</f>
        <v>168627</v>
      </c>
      <c r="F57" s="18">
        <f>'[1]1.入力表'!F39</f>
        <v>173617</v>
      </c>
      <c r="G57" s="18">
        <f>E57+F57</f>
        <v>342244</v>
      </c>
      <c r="H57" s="18">
        <f>B57-E57</f>
        <v>160</v>
      </c>
      <c r="I57" s="18">
        <f>C57-F57</f>
        <v>329</v>
      </c>
      <c r="J57" s="18">
        <f>IF(D57-G57=H57+I57,H57+I57,"ｴﾗｰ")</f>
        <v>489</v>
      </c>
      <c r="K57" s="19">
        <f t="shared" ref="K57:M59" si="16">IF(E57=0,"        －",ROUND(H57/E57*100,2))</f>
        <v>0.09</v>
      </c>
      <c r="L57" s="19">
        <f t="shared" si="16"/>
        <v>0.19</v>
      </c>
      <c r="M57" s="20">
        <f t="shared" si="16"/>
        <v>0.14000000000000001</v>
      </c>
    </row>
    <row r="58" spans="1:13">
      <c r="A58" s="17" t="s">
        <v>240</v>
      </c>
      <c r="B58" s="18">
        <f>'[1]1.入力表'!B53</f>
        <v>19774</v>
      </c>
      <c r="C58" s="18">
        <f>'[1]1.入力表'!C53</f>
        <v>19224</v>
      </c>
      <c r="D58" s="18">
        <f>B58+C58</f>
        <v>38998</v>
      </c>
      <c r="E58" s="18">
        <f>'[1]1.入力表'!E53</f>
        <v>19740</v>
      </c>
      <c r="F58" s="18">
        <f>'[1]1.入力表'!F53</f>
        <v>19214</v>
      </c>
      <c r="G58" s="18">
        <f>E58+F58</f>
        <v>38954</v>
      </c>
      <c r="H58" s="18">
        <f>B58-E58</f>
        <v>34</v>
      </c>
      <c r="I58" s="18">
        <f>C58-F58</f>
        <v>10</v>
      </c>
      <c r="J58" s="18">
        <f>IF(D58-G58=H58+I58,H58+I58,"ｴﾗｰ")</f>
        <v>44</v>
      </c>
      <c r="K58" s="19">
        <f t="shared" si="16"/>
        <v>0.17</v>
      </c>
      <c r="L58" s="19">
        <f t="shared" si="16"/>
        <v>0.05</v>
      </c>
      <c r="M58" s="20">
        <f t="shared" si="16"/>
        <v>0.11</v>
      </c>
    </row>
    <row r="59" spans="1:13">
      <c r="A59" s="17" t="s">
        <v>86</v>
      </c>
      <c r="B59" s="18">
        <f>SUM(B57:B58)</f>
        <v>188561</v>
      </c>
      <c r="C59" s="18">
        <f>SUM(C57:C58)</f>
        <v>193170</v>
      </c>
      <c r="D59" s="18">
        <f>IF(SUM(D57:D58)=B59+C59,B59+C59,"ｴﾗｰ")</f>
        <v>381731</v>
      </c>
      <c r="E59" s="18">
        <f>SUM(E57:E58)</f>
        <v>188367</v>
      </c>
      <c r="F59" s="18">
        <f>SUM(F57:F58)</f>
        <v>192831</v>
      </c>
      <c r="G59" s="18">
        <f>IF(SUM(G57:G58)=E59+F59,E59+F59,"ｴﾗｰ")</f>
        <v>381198</v>
      </c>
      <c r="H59" s="18">
        <f>IF(SUM(H57:H58)=B59-E59,B59-E59,"ｴﾗｰ")</f>
        <v>194</v>
      </c>
      <c r="I59" s="18">
        <f>IF(SUM(I57:I58)=C59-F59,C59-F59,"ｴﾗｰ")</f>
        <v>339</v>
      </c>
      <c r="J59" s="18">
        <f>IF(AND(SUM(J57:J58)=H59+I59,D59-G59=H59+I59),H59+I59,"ｴﾗｰ")</f>
        <v>533</v>
      </c>
      <c r="K59" s="19">
        <f t="shared" si="16"/>
        <v>0.1</v>
      </c>
      <c r="L59" s="19">
        <f t="shared" si="16"/>
        <v>0.18</v>
      </c>
      <c r="M59" s="20">
        <f t="shared" si="16"/>
        <v>0.14000000000000001</v>
      </c>
    </row>
    <row r="60" spans="1:13">
      <c r="A60" s="17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39"/>
    </row>
    <row r="61" spans="1:13">
      <c r="A61" s="17" t="s">
        <v>241</v>
      </c>
      <c r="B61" s="18">
        <f>'[1]1.入力表'!B46</f>
        <v>94958</v>
      </c>
      <c r="C61" s="18">
        <f>'[1]1.入力表'!C46</f>
        <v>93756</v>
      </c>
      <c r="D61" s="18">
        <f>B61+C61</f>
        <v>188714</v>
      </c>
      <c r="E61" s="18">
        <f>'[1]1.入力表'!E46</f>
        <v>94944</v>
      </c>
      <c r="F61" s="18">
        <f>'[1]1.入力表'!F46</f>
        <v>93647</v>
      </c>
      <c r="G61" s="18">
        <f>E61+F61</f>
        <v>188591</v>
      </c>
      <c r="H61" s="18">
        <f t="shared" ref="H61:I64" si="17">B61-E61</f>
        <v>14</v>
      </c>
      <c r="I61" s="18">
        <f t="shared" si="17"/>
        <v>109</v>
      </c>
      <c r="J61" s="18">
        <f>IF(D61-G61=H61+I61,H61+I61,"ｴﾗｰ")</f>
        <v>123</v>
      </c>
      <c r="K61" s="19">
        <f t="shared" ref="K61:M65" si="18">IF(E61=0,"        －",ROUND(H61/E61*100,2))</f>
        <v>0.01</v>
      </c>
      <c r="L61" s="19">
        <f t="shared" si="18"/>
        <v>0.12</v>
      </c>
      <c r="M61" s="20">
        <f t="shared" si="18"/>
        <v>7.0000000000000007E-2</v>
      </c>
    </row>
    <row r="62" spans="1:13">
      <c r="A62" s="17" t="s">
        <v>242</v>
      </c>
      <c r="B62" s="18">
        <f>'[1]1.入力表'!B48</f>
        <v>52790</v>
      </c>
      <c r="C62" s="18">
        <f>'[1]1.入力表'!C48</f>
        <v>51981</v>
      </c>
      <c r="D62" s="18">
        <f>B62+C62</f>
        <v>104771</v>
      </c>
      <c r="E62" s="18">
        <f>'[1]1.入力表'!E48</f>
        <v>52675</v>
      </c>
      <c r="F62" s="18">
        <f>'[1]1.入力表'!F48</f>
        <v>51874</v>
      </c>
      <c r="G62" s="18">
        <f>E62+F62</f>
        <v>104549</v>
      </c>
      <c r="H62" s="18">
        <f t="shared" si="17"/>
        <v>115</v>
      </c>
      <c r="I62" s="18">
        <f t="shared" si="17"/>
        <v>107</v>
      </c>
      <c r="J62" s="18">
        <f>IF(D62-G62=H62+I62,H62+I62,"ｴﾗｰ")</f>
        <v>222</v>
      </c>
      <c r="K62" s="19">
        <f t="shared" si="18"/>
        <v>0.22</v>
      </c>
      <c r="L62" s="19">
        <f t="shared" si="18"/>
        <v>0.21</v>
      </c>
      <c r="M62" s="20">
        <f t="shared" si="18"/>
        <v>0.21</v>
      </c>
    </row>
    <row r="63" spans="1:13">
      <c r="A63" s="17" t="s">
        <v>243</v>
      </c>
      <c r="B63" s="18">
        <f>'[1]1.入力表'!B49</f>
        <v>53262</v>
      </c>
      <c r="C63" s="18">
        <f>'[1]1.入力表'!C49</f>
        <v>52419</v>
      </c>
      <c r="D63" s="18">
        <f>B63+C63</f>
        <v>105681</v>
      </c>
      <c r="E63" s="18">
        <f>'[1]1.入力表'!E49</f>
        <v>53223</v>
      </c>
      <c r="F63" s="18">
        <f>'[1]1.入力表'!F49</f>
        <v>52357</v>
      </c>
      <c r="G63" s="18">
        <f>E63+F63</f>
        <v>105580</v>
      </c>
      <c r="H63" s="18">
        <f t="shared" si="17"/>
        <v>39</v>
      </c>
      <c r="I63" s="18">
        <f t="shared" si="17"/>
        <v>62</v>
      </c>
      <c r="J63" s="18">
        <f>IF(D63-G63=H63+I63,H63+I63,"ｴﾗｰ")</f>
        <v>101</v>
      </c>
      <c r="K63" s="19">
        <f t="shared" si="18"/>
        <v>7.0000000000000007E-2</v>
      </c>
      <c r="L63" s="19">
        <f t="shared" si="18"/>
        <v>0.12</v>
      </c>
      <c r="M63" s="20">
        <f t="shared" si="18"/>
        <v>0.1</v>
      </c>
    </row>
    <row r="64" spans="1:13">
      <c r="A64" s="17" t="s">
        <v>244</v>
      </c>
      <c r="B64" s="18">
        <f>'[1]1.入力表'!B51</f>
        <v>34095</v>
      </c>
      <c r="C64" s="18">
        <f>'[1]1.入力表'!C51</f>
        <v>32876</v>
      </c>
      <c r="D64" s="18">
        <f>B64+C64</f>
        <v>66971</v>
      </c>
      <c r="E64" s="18">
        <f>'[1]1.入力表'!E51</f>
        <v>34128</v>
      </c>
      <c r="F64" s="18">
        <f>'[1]1.入力表'!F51</f>
        <v>32855</v>
      </c>
      <c r="G64" s="18">
        <f>E64+F64</f>
        <v>66983</v>
      </c>
      <c r="H64" s="18">
        <f t="shared" si="17"/>
        <v>-33</v>
      </c>
      <c r="I64" s="18">
        <f t="shared" si="17"/>
        <v>21</v>
      </c>
      <c r="J64" s="18">
        <f>IF(D64-G64=H64+I64,H64+I64,"ｴﾗｰ")</f>
        <v>-12</v>
      </c>
      <c r="K64" s="19">
        <f t="shared" si="18"/>
        <v>-0.1</v>
      </c>
      <c r="L64" s="19">
        <f t="shared" si="18"/>
        <v>0.06</v>
      </c>
      <c r="M64" s="20">
        <f t="shared" si="18"/>
        <v>-0.02</v>
      </c>
    </row>
    <row r="65" spans="1:13">
      <c r="A65" s="17" t="s">
        <v>85</v>
      </c>
      <c r="B65" s="18">
        <f>SUM(B61:B64)</f>
        <v>235105</v>
      </c>
      <c r="C65" s="18">
        <f>SUM(C61:C64)</f>
        <v>231032</v>
      </c>
      <c r="D65" s="18">
        <f>IF(SUM(D61:D64)=B65+C65,B65+C65,"ｴﾗｰ")</f>
        <v>466137</v>
      </c>
      <c r="E65" s="18">
        <f>SUM(E61:E64)</f>
        <v>234970</v>
      </c>
      <c r="F65" s="18">
        <f>SUM(F61:F64)</f>
        <v>230733</v>
      </c>
      <c r="G65" s="18">
        <f>IF(SUM(G61:G64)=E65+F65,E65+F65,"ｴﾗｰ")</f>
        <v>465703</v>
      </c>
      <c r="H65" s="18">
        <f>IF(SUM(H61:H64)=B65-E65,B65-E65,"ｴﾗｰ")</f>
        <v>135</v>
      </c>
      <c r="I65" s="18">
        <f>IF(SUM(I61:I64)=C65-F65,C65-F65,"ｴﾗｰ")</f>
        <v>299</v>
      </c>
      <c r="J65" s="18">
        <f>IF(AND(SUM(J61:J64)=H65+I65,D65-G65=H65+I65),H65+I65,"ｴﾗｰ")</f>
        <v>434</v>
      </c>
      <c r="K65" s="19">
        <f t="shared" si="18"/>
        <v>0.06</v>
      </c>
      <c r="L65" s="19">
        <f t="shared" si="18"/>
        <v>0.13</v>
      </c>
      <c r="M65" s="20">
        <f t="shared" si="18"/>
        <v>0.09</v>
      </c>
    </row>
    <row r="66" spans="1:13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9"/>
      <c r="L66" s="19"/>
      <c r="M66" s="20"/>
    </row>
    <row r="67" spans="1:13">
      <c r="A67" s="17" t="s">
        <v>183</v>
      </c>
      <c r="B67" s="18">
        <f>'[1]1.入力表'!B81</f>
        <v>42699</v>
      </c>
      <c r="C67" s="18">
        <f>'[1]1.入力表'!C81</f>
        <v>41353</v>
      </c>
      <c r="D67" s="18">
        <f>B67+C67</f>
        <v>84052</v>
      </c>
      <c r="E67" s="18">
        <f>'[1]1.入力表'!E81</f>
        <v>42658</v>
      </c>
      <c r="F67" s="18">
        <f>'[1]1.入力表'!F81</f>
        <v>41288</v>
      </c>
      <c r="G67" s="18">
        <f>E67+F67</f>
        <v>83946</v>
      </c>
      <c r="H67" s="18">
        <f t="shared" ref="H67:I69" si="19">B67-E67</f>
        <v>41</v>
      </c>
      <c r="I67" s="18">
        <f t="shared" si="19"/>
        <v>65</v>
      </c>
      <c r="J67" s="18">
        <f>IF(D67-G67=H67+I67,H67+I67,"ｴﾗｰ")</f>
        <v>106</v>
      </c>
      <c r="K67" s="19">
        <f t="shared" ref="K67:M70" si="20">IF(E67=0,"        －",ROUND(H67/E67*100,2))</f>
        <v>0.1</v>
      </c>
      <c r="L67" s="19">
        <f t="shared" si="20"/>
        <v>0.16</v>
      </c>
      <c r="M67" s="20">
        <f t="shared" si="20"/>
        <v>0.13</v>
      </c>
    </row>
    <row r="68" spans="1:13">
      <c r="A68" s="17" t="s">
        <v>184</v>
      </c>
      <c r="B68" s="18">
        <f>'[1]1.入力表'!B82</f>
        <v>109839</v>
      </c>
      <c r="C68" s="18">
        <f>'[1]1.入力表'!C82</f>
        <v>106657</v>
      </c>
      <c r="D68" s="18">
        <f>B68+C68</f>
        <v>216496</v>
      </c>
      <c r="E68" s="18">
        <f>'[1]1.入力表'!E82</f>
        <v>109736</v>
      </c>
      <c r="F68" s="18">
        <f>'[1]1.入力表'!F82</f>
        <v>106564</v>
      </c>
      <c r="G68" s="18">
        <f>E68+F68</f>
        <v>216300</v>
      </c>
      <c r="H68" s="18">
        <f t="shared" si="19"/>
        <v>103</v>
      </c>
      <c r="I68" s="18">
        <f t="shared" si="19"/>
        <v>93</v>
      </c>
      <c r="J68" s="18">
        <f>IF(D68-G68=H68+I68,H68+I68,"ｴﾗｰ")</f>
        <v>196</v>
      </c>
      <c r="K68" s="19">
        <f t="shared" si="20"/>
        <v>0.09</v>
      </c>
      <c r="L68" s="19">
        <f t="shared" si="20"/>
        <v>0.09</v>
      </c>
      <c r="M68" s="20">
        <f t="shared" si="20"/>
        <v>0.09</v>
      </c>
    </row>
    <row r="69" spans="1:13">
      <c r="A69" s="17" t="s">
        <v>185</v>
      </c>
      <c r="B69" s="18">
        <f>'[1]1.入力表'!B83</f>
        <v>72300</v>
      </c>
      <c r="C69" s="18">
        <f>'[1]1.入力表'!C83</f>
        <v>73678</v>
      </c>
      <c r="D69" s="18">
        <f>B69+C69</f>
        <v>145978</v>
      </c>
      <c r="E69" s="18">
        <f>'[1]1.入力表'!E83</f>
        <v>72285</v>
      </c>
      <c r="F69" s="18">
        <f>'[1]1.入力表'!F83</f>
        <v>73521</v>
      </c>
      <c r="G69" s="18">
        <f>E69+F69</f>
        <v>145806</v>
      </c>
      <c r="H69" s="18">
        <f t="shared" si="19"/>
        <v>15</v>
      </c>
      <c r="I69" s="18">
        <f t="shared" si="19"/>
        <v>157</v>
      </c>
      <c r="J69" s="18">
        <f>IF(D69-G69=H69+I69,H69+I69,"ｴﾗｰ")</f>
        <v>172</v>
      </c>
      <c r="K69" s="19">
        <f t="shared" si="20"/>
        <v>0.02</v>
      </c>
      <c r="L69" s="19">
        <f t="shared" si="20"/>
        <v>0.21</v>
      </c>
      <c r="M69" s="20">
        <f t="shared" si="20"/>
        <v>0.12</v>
      </c>
    </row>
    <row r="70" spans="1:13">
      <c r="A70" s="17" t="s">
        <v>84</v>
      </c>
      <c r="B70" s="18">
        <f>SUM(B67:B69)</f>
        <v>224838</v>
      </c>
      <c r="C70" s="18">
        <f>SUM(C67:C69)</f>
        <v>221688</v>
      </c>
      <c r="D70" s="18">
        <f>IF(D67+D68+D69=B70+C70,B70+C70,"ｴﾗｰ")</f>
        <v>446526</v>
      </c>
      <c r="E70" s="18">
        <f>SUM(E67:E69)</f>
        <v>224679</v>
      </c>
      <c r="F70" s="18">
        <f>SUM(F67:F69)</f>
        <v>221373</v>
      </c>
      <c r="G70" s="18">
        <f>IF(G67+G68+G69=E70+F70,E70+F70,"ｴﾗｰ")</f>
        <v>446052</v>
      </c>
      <c r="H70" s="18">
        <f>IF(H67+H68+H69=B70-E70,B70-E70,"ｴﾗｰ")</f>
        <v>159</v>
      </c>
      <c r="I70" s="18">
        <f>IF(I67+I68+I69=C70-F70,C70-F70,"ｴﾗｰ")</f>
        <v>315</v>
      </c>
      <c r="J70" s="18">
        <f>IF(AND(J67+J68+J69=H70+I70,D70-G70=H70+I70),H70+I70,"ｴﾗｰ")</f>
        <v>474</v>
      </c>
      <c r="K70" s="19">
        <f t="shared" si="20"/>
        <v>7.0000000000000007E-2</v>
      </c>
      <c r="L70" s="19">
        <f t="shared" si="20"/>
        <v>0.14000000000000001</v>
      </c>
      <c r="M70" s="20">
        <f t="shared" si="20"/>
        <v>0.11</v>
      </c>
    </row>
    <row r="71" spans="1:13">
      <c r="A71" s="17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39"/>
    </row>
    <row r="72" spans="1:13">
      <c r="A72" s="17" t="s">
        <v>245</v>
      </c>
      <c r="B72" s="18">
        <f>'[1]1.入力表'!B37</f>
        <v>104401</v>
      </c>
      <c r="C72" s="18">
        <f>'[1]1.入力表'!C37</f>
        <v>104965</v>
      </c>
      <c r="D72" s="18">
        <f>B72+C72</f>
        <v>209366</v>
      </c>
      <c r="E72" s="18">
        <f>'[1]1.入力表'!E37</f>
        <v>104432</v>
      </c>
      <c r="F72" s="18">
        <f>'[1]1.入力表'!F37</f>
        <v>105012</v>
      </c>
      <c r="G72" s="18">
        <f>E72+F72</f>
        <v>209444</v>
      </c>
      <c r="H72" s="18">
        <f t="shared" ref="H72:I75" si="21">B72-E72</f>
        <v>-31</v>
      </c>
      <c r="I72" s="18">
        <f t="shared" si="21"/>
        <v>-47</v>
      </c>
      <c r="J72" s="18">
        <f>IF(D72-G72=H72+I72,H72+I72,"ｴﾗｰ")</f>
        <v>-78</v>
      </c>
      <c r="K72" s="19">
        <f t="shared" ref="K72:M79" si="22">IF(E72=0,"        －",ROUND(H72/E72*100,2))</f>
        <v>-0.03</v>
      </c>
      <c r="L72" s="19">
        <f t="shared" si="22"/>
        <v>-0.04</v>
      </c>
      <c r="M72" s="20">
        <f t="shared" si="22"/>
        <v>-0.04</v>
      </c>
    </row>
    <row r="73" spans="1:13">
      <c r="A73" s="17" t="s">
        <v>246</v>
      </c>
      <c r="B73" s="18">
        <f>'[1]1.入力表'!B41</f>
        <v>95121</v>
      </c>
      <c r="C73" s="18">
        <f>'[1]1.入力表'!C41</f>
        <v>100513</v>
      </c>
      <c r="D73" s="18">
        <f>B73+C73</f>
        <v>195634</v>
      </c>
      <c r="E73" s="18">
        <f>'[1]1.入力表'!E41</f>
        <v>95104</v>
      </c>
      <c r="F73" s="18">
        <f>'[1]1.入力表'!F41</f>
        <v>100453</v>
      </c>
      <c r="G73" s="18">
        <f>E73+F73</f>
        <v>195557</v>
      </c>
      <c r="H73" s="18">
        <f t="shared" si="21"/>
        <v>17</v>
      </c>
      <c r="I73" s="18">
        <f t="shared" si="21"/>
        <v>60</v>
      </c>
      <c r="J73" s="18">
        <f>IF(D73-G73=H73+I73,H73+I73,"ｴﾗｰ")</f>
        <v>77</v>
      </c>
      <c r="K73" s="19">
        <f t="shared" si="22"/>
        <v>0.02</v>
      </c>
      <c r="L73" s="19">
        <f t="shared" si="22"/>
        <v>0.06</v>
      </c>
      <c r="M73" s="20">
        <f t="shared" si="22"/>
        <v>0.04</v>
      </c>
    </row>
    <row r="74" spans="1:13">
      <c r="A74" s="17" t="s">
        <v>247</v>
      </c>
      <c r="B74" s="18">
        <f>'[1]1.入力表'!B54</f>
        <v>13385</v>
      </c>
      <c r="C74" s="18">
        <f>'[1]1.入力表'!C54</f>
        <v>14224</v>
      </c>
      <c r="D74" s="18">
        <f>B74+C74</f>
        <v>27609</v>
      </c>
      <c r="E74" s="18">
        <f>'[1]1.入力表'!E54</f>
        <v>13395</v>
      </c>
      <c r="F74" s="18">
        <f>'[1]1.入力表'!F54</f>
        <v>14208</v>
      </c>
      <c r="G74" s="18">
        <f>E74+F74</f>
        <v>27603</v>
      </c>
      <c r="H74" s="18">
        <f t="shared" si="21"/>
        <v>-10</v>
      </c>
      <c r="I74" s="18">
        <f t="shared" si="21"/>
        <v>16</v>
      </c>
      <c r="J74" s="18">
        <f>IF(D74-G74=H74+I74,H74+I74,"ｴﾗｰ")</f>
        <v>6</v>
      </c>
      <c r="K74" s="19">
        <f t="shared" si="22"/>
        <v>-7.0000000000000007E-2</v>
      </c>
      <c r="L74" s="19">
        <f t="shared" si="22"/>
        <v>0.11</v>
      </c>
      <c r="M74" s="20">
        <f t="shared" si="22"/>
        <v>0.02</v>
      </c>
    </row>
    <row r="75" spans="1:13">
      <c r="A75" s="17" t="s">
        <v>248</v>
      </c>
      <c r="B75" s="18">
        <f>'[1]1.入力表'!B55</f>
        <v>11854</v>
      </c>
      <c r="C75" s="18">
        <f>'[1]1.入力表'!C55</f>
        <v>12801</v>
      </c>
      <c r="D75" s="18">
        <f>B75+C75</f>
        <v>24655</v>
      </c>
      <c r="E75" s="18">
        <f>'[1]1.入力表'!E55</f>
        <v>11862</v>
      </c>
      <c r="F75" s="18">
        <f>'[1]1.入力表'!F55</f>
        <v>12798</v>
      </c>
      <c r="G75" s="18">
        <f>E75+F75</f>
        <v>24660</v>
      </c>
      <c r="H75" s="18">
        <f t="shared" si="21"/>
        <v>-8</v>
      </c>
      <c r="I75" s="18">
        <f t="shared" si="21"/>
        <v>3</v>
      </c>
      <c r="J75" s="18">
        <f>IF(D75-G75=H75+I75,H75+I75,"ｴﾗｰ")</f>
        <v>-5</v>
      </c>
      <c r="K75" s="19">
        <f t="shared" si="22"/>
        <v>-7.0000000000000007E-2</v>
      </c>
      <c r="L75" s="19">
        <f t="shared" si="22"/>
        <v>0.02</v>
      </c>
      <c r="M75" s="20">
        <f t="shared" si="22"/>
        <v>-0.02</v>
      </c>
    </row>
    <row r="76" spans="1:13">
      <c r="A76" s="17" t="s">
        <v>58</v>
      </c>
      <c r="B76" s="18">
        <f>SUM(B74:B75)</f>
        <v>25239</v>
      </c>
      <c r="C76" s="18">
        <f>SUM(C74:C75)</f>
        <v>27025</v>
      </c>
      <c r="D76" s="18">
        <f>IF(SUM(D74:D75)=B76+C76,B76+C76,"ｴﾗｰ")</f>
        <v>52264</v>
      </c>
      <c r="E76" s="18">
        <f>SUM(E74:E75)</f>
        <v>25257</v>
      </c>
      <c r="F76" s="18">
        <f>SUM(F74:F75)</f>
        <v>27006</v>
      </c>
      <c r="G76" s="18">
        <f>IF(SUM(G74:G75)=E76+F76,E76+F76,"ｴﾗｰ")</f>
        <v>52263</v>
      </c>
      <c r="H76" s="18">
        <f>IF(SUM(H74:H75)=B76-E76,B76-E76,"ｴﾗｰ")</f>
        <v>-18</v>
      </c>
      <c r="I76" s="18">
        <f>IF(SUM(I74:I75)=C76-F76,C76-F76,"ｴﾗｰ")</f>
        <v>19</v>
      </c>
      <c r="J76" s="18">
        <f>IF(AND(SUM(J74:J75)=H76+I76,D76-G76=H76+I76),H76+I76,"ｴﾗｰ")</f>
        <v>1</v>
      </c>
      <c r="K76" s="19">
        <f t="shared" si="22"/>
        <v>-7.0000000000000007E-2</v>
      </c>
      <c r="L76" s="19">
        <f t="shared" si="22"/>
        <v>7.0000000000000007E-2</v>
      </c>
      <c r="M76" s="20">
        <f t="shared" si="22"/>
        <v>0</v>
      </c>
    </row>
    <row r="77" spans="1:13">
      <c r="A77" s="17" t="s">
        <v>78</v>
      </c>
      <c r="B77" s="18">
        <f>SUM(B72:B73)</f>
        <v>199522</v>
      </c>
      <c r="C77" s="18">
        <f>SUM(C72:C73)</f>
        <v>205478</v>
      </c>
      <c r="D77" s="18">
        <f>IF(SUM(D72:D73)=B77+C77,B77+C77,"ｴﾗｰ")</f>
        <v>405000</v>
      </c>
      <c r="E77" s="18">
        <f>SUM(E72:E73)</f>
        <v>199536</v>
      </c>
      <c r="F77" s="18">
        <f>SUM(F72:F73)</f>
        <v>205465</v>
      </c>
      <c r="G77" s="18">
        <f>IF(SUM(G72:G73)=E77+F77,E77+F77,"ｴﾗｰ")</f>
        <v>405001</v>
      </c>
      <c r="H77" s="18">
        <f>IF(SUM(H72:H73)=B77-E77,B77-E77,"ｴﾗｰ")</f>
        <v>-14</v>
      </c>
      <c r="I77" s="18">
        <f>IF(SUM(I72:I73)=C77-F77,C77-F77,"ｴﾗｰ")</f>
        <v>13</v>
      </c>
      <c r="J77" s="18">
        <f>IF(AND(SUM(J72:J73)=H77+I77,D77-G77=H77+I77),H77+I77,"ｴﾗｰ")</f>
        <v>-1</v>
      </c>
      <c r="K77" s="19">
        <f t="shared" si="22"/>
        <v>-0.01</v>
      </c>
      <c r="L77" s="19">
        <f t="shared" si="22"/>
        <v>0.01</v>
      </c>
      <c r="M77" s="20">
        <f t="shared" si="22"/>
        <v>0</v>
      </c>
    </row>
    <row r="78" spans="1:13">
      <c r="A78" s="17" t="s">
        <v>79</v>
      </c>
      <c r="B78" s="18">
        <f>B76</f>
        <v>25239</v>
      </c>
      <c r="C78" s="18">
        <f>C76</f>
        <v>27025</v>
      </c>
      <c r="D78" s="18">
        <f>IF(D76=B78+C78,B78+C78,"ｴﾗｰ")</f>
        <v>52264</v>
      </c>
      <c r="E78" s="18">
        <f>E76</f>
        <v>25257</v>
      </c>
      <c r="F78" s="18">
        <f>F76</f>
        <v>27006</v>
      </c>
      <c r="G78" s="18">
        <f>IF(G76=E78+F78,E78+F78,"ｴﾗｰ")</f>
        <v>52263</v>
      </c>
      <c r="H78" s="18">
        <f>IF(H76=B78-E78,B78-E78,"ｴﾗｰ")</f>
        <v>-18</v>
      </c>
      <c r="I78" s="18">
        <f>IF(I76=C78-F78,C78-F78,"ｴﾗｰ")</f>
        <v>19</v>
      </c>
      <c r="J78" s="18">
        <f>IF(AND(J76=D78-G78,D78-G78=H78+I78),D78-G78,"ｴﾗｰ")</f>
        <v>1</v>
      </c>
      <c r="K78" s="19">
        <f t="shared" si="22"/>
        <v>-7.0000000000000007E-2</v>
      </c>
      <c r="L78" s="19">
        <f t="shared" si="22"/>
        <v>7.0000000000000007E-2</v>
      </c>
      <c r="M78" s="20">
        <f t="shared" si="22"/>
        <v>0</v>
      </c>
    </row>
    <row r="79" spans="1:13">
      <c r="A79" s="17" t="s">
        <v>83</v>
      </c>
      <c r="B79" s="18">
        <f>SUM(B77:B78)</f>
        <v>224761</v>
      </c>
      <c r="C79" s="18">
        <f>SUM(C77:C78)</f>
        <v>232503</v>
      </c>
      <c r="D79" s="18">
        <f>IF(SUM(D77:D78)=B79+C79,B79+C79,"ｴﾗｰ")</f>
        <v>457264</v>
      </c>
      <c r="E79" s="18">
        <f>SUM(E77:E78)</f>
        <v>224793</v>
      </c>
      <c r="F79" s="18">
        <f>SUM(F77:F78)</f>
        <v>232471</v>
      </c>
      <c r="G79" s="18">
        <f>IF(SUM(G77:G78)=E79+F79,E79+F79,"ｴﾗｰ")</f>
        <v>457264</v>
      </c>
      <c r="H79" s="18">
        <f>IF(SUM(H77:H78)=B79-E79,B79-E79,"ｴﾗｰ")</f>
        <v>-32</v>
      </c>
      <c r="I79" s="18">
        <f>IF(SUM(I77:I78)=C79-F79,C79-F79,"ｴﾗｰ")</f>
        <v>32</v>
      </c>
      <c r="J79" s="18">
        <f>IF(AND(SUM(J77:J78)=H79+I79,D79-G79=H79+I79),H79+I79,"ｴﾗｰ")</f>
        <v>0</v>
      </c>
      <c r="K79" s="19">
        <f t="shared" si="22"/>
        <v>-0.01</v>
      </c>
      <c r="L79" s="19">
        <f t="shared" si="22"/>
        <v>0.01</v>
      </c>
      <c r="M79" s="20">
        <f t="shared" si="22"/>
        <v>0</v>
      </c>
    </row>
    <row r="80" spans="1:13">
      <c r="A80" s="17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39"/>
    </row>
    <row r="81" spans="1:13">
      <c r="A81" s="17" t="s">
        <v>183</v>
      </c>
      <c r="B81" s="18">
        <f>'[1]1.入力表'!B84</f>
        <v>28773</v>
      </c>
      <c r="C81" s="18">
        <f>'[1]1.入力表'!C84</f>
        <v>28485</v>
      </c>
      <c r="D81" s="18">
        <f t="shared" ref="D81:D86" si="23">B81+C81</f>
        <v>57258</v>
      </c>
      <c r="E81" s="18">
        <f>'[1]1.入力表'!E84</f>
        <v>28795</v>
      </c>
      <c r="F81" s="18">
        <f>'[1]1.入力表'!F84</f>
        <v>28564</v>
      </c>
      <c r="G81" s="18">
        <f t="shared" ref="G81:G86" si="24">E81+F81</f>
        <v>57359</v>
      </c>
      <c r="H81" s="18">
        <f>B81-E81</f>
        <v>-22</v>
      </c>
      <c r="I81" s="18">
        <f>C81-F81</f>
        <v>-79</v>
      </c>
      <c r="J81" s="18">
        <f t="shared" ref="J81:J86" si="25">IF(D81-G81=H81+I81,H81+I81,"ｴﾗｰ")</f>
        <v>-101</v>
      </c>
      <c r="K81" s="19">
        <f t="shared" ref="K81:M90" si="26">IF(E81=0,"        －",ROUND(H81/E81*100,2))</f>
        <v>-0.08</v>
      </c>
      <c r="L81" s="19">
        <f t="shared" si="26"/>
        <v>-0.28000000000000003</v>
      </c>
      <c r="M81" s="20">
        <f t="shared" si="26"/>
        <v>-0.18</v>
      </c>
    </row>
    <row r="82" spans="1:13">
      <c r="A82" s="17" t="s">
        <v>185</v>
      </c>
      <c r="B82" s="18">
        <f>'[1]1.入力表'!B85</f>
        <v>39374</v>
      </c>
      <c r="C82" s="18">
        <f>'[1]1.入力表'!C85</f>
        <v>39764</v>
      </c>
      <c r="D82" s="18">
        <f t="shared" si="23"/>
        <v>79138</v>
      </c>
      <c r="E82" s="18">
        <f>'[1]1.入力表'!E85</f>
        <v>39399</v>
      </c>
      <c r="F82" s="18">
        <f>'[1]1.入力表'!F85</f>
        <v>39841</v>
      </c>
      <c r="G82" s="18">
        <f t="shared" si="24"/>
        <v>79240</v>
      </c>
      <c r="H82" s="18">
        <f>B82-E82</f>
        <v>-25</v>
      </c>
      <c r="I82" s="18">
        <f>C82-F82</f>
        <v>-77</v>
      </c>
      <c r="J82" s="18">
        <f t="shared" si="25"/>
        <v>-102</v>
      </c>
      <c r="K82" s="19">
        <f t="shared" si="26"/>
        <v>-0.06</v>
      </c>
      <c r="L82" s="19">
        <f t="shared" si="26"/>
        <v>-0.19</v>
      </c>
      <c r="M82" s="20">
        <f t="shared" si="26"/>
        <v>-0.13</v>
      </c>
    </row>
    <row r="83" spans="1:13">
      <c r="A83" s="17" t="s">
        <v>249</v>
      </c>
      <c r="B83" s="18">
        <f>'[1]1.入力表'!B45</f>
        <v>93301</v>
      </c>
      <c r="C83" s="18">
        <f>'[1]1.入力表'!C45</f>
        <v>87150</v>
      </c>
      <c r="D83" s="18">
        <f t="shared" si="23"/>
        <v>180451</v>
      </c>
      <c r="E83" s="18">
        <f>'[1]1.入力表'!E45</f>
        <v>93280</v>
      </c>
      <c r="F83" s="18">
        <f>'[1]1.入力表'!F45</f>
        <v>87087</v>
      </c>
      <c r="G83" s="18">
        <f t="shared" si="24"/>
        <v>180367</v>
      </c>
      <c r="H83" s="18">
        <f t="shared" ref="H83:I86" si="27">B83-E83</f>
        <v>21</v>
      </c>
      <c r="I83" s="18">
        <f t="shared" si="27"/>
        <v>63</v>
      </c>
      <c r="J83" s="18">
        <f t="shared" si="25"/>
        <v>84</v>
      </c>
      <c r="K83" s="19">
        <f t="shared" si="26"/>
        <v>0.02</v>
      </c>
      <c r="L83" s="19">
        <f t="shared" si="26"/>
        <v>7.0000000000000007E-2</v>
      </c>
      <c r="M83" s="20">
        <f t="shared" si="26"/>
        <v>0.05</v>
      </c>
    </row>
    <row r="84" spans="1:13">
      <c r="A84" s="17" t="s">
        <v>250</v>
      </c>
      <c r="B84" s="18">
        <f>'[1]1.入力表'!B47</f>
        <v>41030</v>
      </c>
      <c r="C84" s="18">
        <f>'[1]1.入力表'!C47</f>
        <v>39992</v>
      </c>
      <c r="D84" s="18">
        <f t="shared" si="23"/>
        <v>81022</v>
      </c>
      <c r="E84" s="18">
        <f>'[1]1.入力表'!E47</f>
        <v>40967</v>
      </c>
      <c r="F84" s="18">
        <f>'[1]1.入力表'!F47</f>
        <v>39965</v>
      </c>
      <c r="G84" s="18">
        <f t="shared" si="24"/>
        <v>80932</v>
      </c>
      <c r="H84" s="18">
        <f t="shared" si="27"/>
        <v>63</v>
      </c>
      <c r="I84" s="18">
        <f t="shared" si="27"/>
        <v>27</v>
      </c>
      <c r="J84" s="18">
        <f t="shared" si="25"/>
        <v>90</v>
      </c>
      <c r="K84" s="19">
        <f t="shared" si="26"/>
        <v>0.15</v>
      </c>
      <c r="L84" s="19">
        <f t="shared" si="26"/>
        <v>7.0000000000000007E-2</v>
      </c>
      <c r="M84" s="20">
        <f t="shared" si="26"/>
        <v>0.11</v>
      </c>
    </row>
    <row r="85" spans="1:13">
      <c r="A85" s="17" t="s">
        <v>251</v>
      </c>
      <c r="B85" s="18">
        <f>'[1]1.入力表'!B67</f>
        <v>16965</v>
      </c>
      <c r="C85" s="18">
        <f>'[1]1.入力表'!C67</f>
        <v>15577</v>
      </c>
      <c r="D85" s="18">
        <f t="shared" si="23"/>
        <v>32542</v>
      </c>
      <c r="E85" s="18">
        <f>'[1]1.入力表'!E67</f>
        <v>16967</v>
      </c>
      <c r="F85" s="18">
        <f>'[1]1.入力表'!F67</f>
        <v>15588</v>
      </c>
      <c r="G85" s="18">
        <f t="shared" si="24"/>
        <v>32555</v>
      </c>
      <c r="H85" s="18">
        <f t="shared" si="27"/>
        <v>-2</v>
      </c>
      <c r="I85" s="18">
        <f t="shared" si="27"/>
        <v>-11</v>
      </c>
      <c r="J85" s="18">
        <f t="shared" si="25"/>
        <v>-13</v>
      </c>
      <c r="K85" s="19">
        <f t="shared" si="26"/>
        <v>-0.01</v>
      </c>
      <c r="L85" s="19">
        <f t="shared" si="26"/>
        <v>-7.0000000000000007E-2</v>
      </c>
      <c r="M85" s="20">
        <f t="shared" si="26"/>
        <v>-0.04</v>
      </c>
    </row>
    <row r="86" spans="1:13">
      <c r="A86" s="17" t="s">
        <v>252</v>
      </c>
      <c r="B86" s="18">
        <f>'[1]1.入力表'!B68</f>
        <v>1325</v>
      </c>
      <c r="C86" s="18">
        <f>'[1]1.入力表'!C68</f>
        <v>1269</v>
      </c>
      <c r="D86" s="18">
        <f t="shared" si="23"/>
        <v>2594</v>
      </c>
      <c r="E86" s="18">
        <f>'[1]1.入力表'!E68</f>
        <v>1332</v>
      </c>
      <c r="F86" s="18">
        <f>'[1]1.入力表'!F68</f>
        <v>1266</v>
      </c>
      <c r="G86" s="18">
        <f t="shared" si="24"/>
        <v>2598</v>
      </c>
      <c r="H86" s="18">
        <f t="shared" si="27"/>
        <v>-7</v>
      </c>
      <c r="I86" s="18">
        <f t="shared" si="27"/>
        <v>3</v>
      </c>
      <c r="J86" s="18">
        <f t="shared" si="25"/>
        <v>-4</v>
      </c>
      <c r="K86" s="19">
        <f t="shared" si="26"/>
        <v>-0.53</v>
      </c>
      <c r="L86" s="19">
        <f t="shared" si="26"/>
        <v>0.24</v>
      </c>
      <c r="M86" s="20">
        <f t="shared" si="26"/>
        <v>-0.15</v>
      </c>
    </row>
    <row r="87" spans="1:13" ht="14.25" customHeight="1">
      <c r="A87" s="17" t="s">
        <v>71</v>
      </c>
      <c r="B87" s="18">
        <f>SUM(B85:B86)</f>
        <v>18290</v>
      </c>
      <c r="C87" s="18">
        <f>SUM(C85:C86)</f>
        <v>16846</v>
      </c>
      <c r="D87" s="18">
        <f>IF(SUM(D85:D86)=B87+C87,B87+C87,"ｴﾗｰ")</f>
        <v>35136</v>
      </c>
      <c r="E87" s="18">
        <f>SUM(E85:E86)</f>
        <v>18299</v>
      </c>
      <c r="F87" s="18">
        <f>SUM(F85:F86)</f>
        <v>16854</v>
      </c>
      <c r="G87" s="18">
        <f>IF(SUM(G85:G86)=E87+F87,E87+F87,"ｴﾗｰ")</f>
        <v>35153</v>
      </c>
      <c r="H87" s="18">
        <f>IF(SUM(H85:H86)=B87-E87,B87-E87,"ｴﾗｰ")</f>
        <v>-9</v>
      </c>
      <c r="I87" s="18">
        <f>IF(SUM(I85:I86)=C87-F87,C87-F87,"ｴﾗｰ")</f>
        <v>-8</v>
      </c>
      <c r="J87" s="18">
        <f>IF(AND(SUM(J85:J86)=H87+I87,D87-G87=H87+I87),H87+I87,"ｴﾗｰ")</f>
        <v>-17</v>
      </c>
      <c r="K87" s="19">
        <f t="shared" si="26"/>
        <v>-0.05</v>
      </c>
      <c r="L87" s="19">
        <f t="shared" si="26"/>
        <v>-0.05</v>
      </c>
      <c r="M87" s="20">
        <f t="shared" si="26"/>
        <v>-0.05</v>
      </c>
    </row>
    <row r="88" spans="1:13">
      <c r="A88" s="17" t="s">
        <v>78</v>
      </c>
      <c r="B88" s="18">
        <f>SUM(B81:B84)</f>
        <v>202478</v>
      </c>
      <c r="C88" s="18">
        <f>SUM(C81:C84)</f>
        <v>195391</v>
      </c>
      <c r="D88" s="18">
        <f>IF(SUM(D81:D84)=B88+C88,B88+C88,"ｴﾗｰ")</f>
        <v>397869</v>
      </c>
      <c r="E88" s="18">
        <f>SUM(E81:E84)</f>
        <v>202441</v>
      </c>
      <c r="F88" s="18">
        <f>SUM(F81:F84)</f>
        <v>195457</v>
      </c>
      <c r="G88" s="18">
        <f>IF(SUM(G81:G84)=E88+F88,E88+F88,"ｴﾗｰ")</f>
        <v>397898</v>
      </c>
      <c r="H88" s="18">
        <f>IF(SUM(H81:H84)=B88-E88,B88-E88,"ｴﾗｰ")</f>
        <v>37</v>
      </c>
      <c r="I88" s="18">
        <f>IF(SUM(I81:I84)=C88-F88,C88-F88,"ｴﾗｰ")</f>
        <v>-66</v>
      </c>
      <c r="J88" s="18">
        <f>IF(AND(SUM(J81:J84)=H88+I88,D88-G88=H88+I88),H88+I88,"ｴﾗｰ")</f>
        <v>-29</v>
      </c>
      <c r="K88" s="19">
        <f t="shared" si="26"/>
        <v>0.02</v>
      </c>
      <c r="L88" s="19">
        <f t="shared" si="26"/>
        <v>-0.03</v>
      </c>
      <c r="M88" s="20">
        <f t="shared" si="26"/>
        <v>-0.01</v>
      </c>
    </row>
    <row r="89" spans="1:13">
      <c r="A89" s="17" t="s">
        <v>79</v>
      </c>
      <c r="B89" s="18">
        <f>B87</f>
        <v>18290</v>
      </c>
      <c r="C89" s="18">
        <f>C87</f>
        <v>16846</v>
      </c>
      <c r="D89" s="18">
        <f>IF(D87=B89+C89,B89+C89,"ｴﾗｰ")</f>
        <v>35136</v>
      </c>
      <c r="E89" s="18">
        <f>E87</f>
        <v>18299</v>
      </c>
      <c r="F89" s="18">
        <f>F87</f>
        <v>16854</v>
      </c>
      <c r="G89" s="18">
        <f>IF(G87=E89+F89,E89+F89,"ｴﾗｰ")</f>
        <v>35153</v>
      </c>
      <c r="H89" s="18">
        <f>IF(H87=B89-E89,B89-E89,"ｴﾗｰ")</f>
        <v>-9</v>
      </c>
      <c r="I89" s="18">
        <f>IF(I87=C89-F89,C89-F89,"ｴﾗｰ")</f>
        <v>-8</v>
      </c>
      <c r="J89" s="18">
        <f>IF(AND(J87=D89-G89,D89-G89=H89+I89),D89-G89,"ｴﾗｰ")</f>
        <v>-17</v>
      </c>
      <c r="K89" s="19">
        <f t="shared" si="26"/>
        <v>-0.05</v>
      </c>
      <c r="L89" s="19">
        <f t="shared" si="26"/>
        <v>-0.05</v>
      </c>
      <c r="M89" s="20">
        <f t="shared" si="26"/>
        <v>-0.05</v>
      </c>
    </row>
    <row r="90" spans="1:13">
      <c r="A90" s="17" t="s">
        <v>82</v>
      </c>
      <c r="B90" s="18">
        <f>SUM(B88:B89)</f>
        <v>220768</v>
      </c>
      <c r="C90" s="18">
        <f>SUM(C88:C89)</f>
        <v>212237</v>
      </c>
      <c r="D90" s="18">
        <f>IF(SUM(D88:D89)=B90+C90,B90+C90,"ｴﾗｰ")</f>
        <v>433005</v>
      </c>
      <c r="E90" s="18">
        <f>SUM(E88:E89)</f>
        <v>220740</v>
      </c>
      <c r="F90" s="18">
        <f>SUM(F88:F89)</f>
        <v>212311</v>
      </c>
      <c r="G90" s="18">
        <f>IF(SUM(G88:G89)=E90+F90,E90+F90,"ｴﾗｰ")</f>
        <v>433051</v>
      </c>
      <c r="H90" s="18">
        <f>IF(SUM(H88:H89)=B90-E90,B90-E90,"ｴﾗｰ")</f>
        <v>28</v>
      </c>
      <c r="I90" s="18">
        <f>IF(SUM(I88:I89)=C90-F90,C90-F90,"ｴﾗｰ")</f>
        <v>-74</v>
      </c>
      <c r="J90" s="18">
        <f>IF(AND(SUM(J88:J89)=H90+I90,D90-G90=H90+I90),H90+I90,"ｴﾗｰ")</f>
        <v>-46</v>
      </c>
      <c r="K90" s="19">
        <f t="shared" si="26"/>
        <v>0.01</v>
      </c>
      <c r="L90" s="19">
        <f t="shared" si="26"/>
        <v>-0.03</v>
      </c>
      <c r="M90" s="20">
        <f t="shared" si="26"/>
        <v>-0.01</v>
      </c>
    </row>
    <row r="91" spans="1:13" ht="12" customHeight="1">
      <c r="A91" s="17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39"/>
    </row>
    <row r="92" spans="1:13">
      <c r="A92" s="17" t="s">
        <v>253</v>
      </c>
      <c r="B92" s="18">
        <f>'[1]1.入力表'!B40</f>
        <v>78010</v>
      </c>
      <c r="C92" s="18">
        <f>'[1]1.入力表'!C40</f>
        <v>82472</v>
      </c>
      <c r="D92" s="18">
        <f t="shared" ref="D92:D99" si="28">B92+C92</f>
        <v>160482</v>
      </c>
      <c r="E92" s="18">
        <f>'[1]1.入力表'!E40</f>
        <v>78109</v>
      </c>
      <c r="F92" s="18">
        <f>'[1]1.入力表'!F40</f>
        <v>82519</v>
      </c>
      <c r="G92" s="18">
        <f t="shared" ref="G92:G99" si="29">E92+F92</f>
        <v>160628</v>
      </c>
      <c r="H92" s="18">
        <f t="shared" ref="H92:I99" si="30">B92-E92</f>
        <v>-99</v>
      </c>
      <c r="I92" s="18">
        <f t="shared" si="30"/>
        <v>-47</v>
      </c>
      <c r="J92" s="18">
        <f t="shared" ref="J92:J99" si="31">IF(D92-G92=H92+I92,H92+I92,"ｴﾗｰ")</f>
        <v>-146</v>
      </c>
      <c r="K92" s="19">
        <f t="shared" ref="K92:M107" si="32">IF(E92=0,"        －",ROUND(H92/E92*100,2))</f>
        <v>-0.13</v>
      </c>
      <c r="L92" s="19">
        <f t="shared" si="32"/>
        <v>-0.06</v>
      </c>
      <c r="M92" s="20">
        <f t="shared" si="32"/>
        <v>-0.09</v>
      </c>
    </row>
    <row r="93" spans="1:13">
      <c r="A93" s="17" t="s">
        <v>254</v>
      </c>
      <c r="B93" s="18">
        <f>'[1]1.入力表'!B44</f>
        <v>66648</v>
      </c>
      <c r="C93" s="18">
        <f>'[1]1.入力表'!C44</f>
        <v>66724</v>
      </c>
      <c r="D93" s="18">
        <f t="shared" si="28"/>
        <v>133372</v>
      </c>
      <c r="E93" s="18">
        <f>'[1]1.入力表'!E44</f>
        <v>66643</v>
      </c>
      <c r="F93" s="18">
        <f>'[1]1.入力表'!F44</f>
        <v>66771</v>
      </c>
      <c r="G93" s="18">
        <f t="shared" si="29"/>
        <v>133414</v>
      </c>
      <c r="H93" s="18">
        <f t="shared" si="30"/>
        <v>5</v>
      </c>
      <c r="I93" s="18">
        <f t="shared" si="30"/>
        <v>-47</v>
      </c>
      <c r="J93" s="18">
        <f t="shared" si="31"/>
        <v>-42</v>
      </c>
      <c r="K93" s="19">
        <f t="shared" si="32"/>
        <v>0.01</v>
      </c>
      <c r="L93" s="19">
        <f t="shared" si="32"/>
        <v>-7.0000000000000007E-2</v>
      </c>
      <c r="M93" s="20">
        <f t="shared" si="32"/>
        <v>-0.03</v>
      </c>
    </row>
    <row r="94" spans="1:13">
      <c r="A94" s="17" t="s">
        <v>255</v>
      </c>
      <c r="B94" s="18">
        <f>'[1]1.入力表'!B50</f>
        <v>17546</v>
      </c>
      <c r="C94" s="18">
        <f>'[1]1.入力表'!C50</f>
        <v>18318</v>
      </c>
      <c r="D94" s="18">
        <f t="shared" si="28"/>
        <v>35864</v>
      </c>
      <c r="E94" s="18">
        <f>'[1]1.入力表'!E50</f>
        <v>17558</v>
      </c>
      <c r="F94" s="18">
        <f>'[1]1.入力表'!F50</f>
        <v>18303</v>
      </c>
      <c r="G94" s="18">
        <f t="shared" si="29"/>
        <v>35861</v>
      </c>
      <c r="H94" s="18">
        <f t="shared" si="30"/>
        <v>-12</v>
      </c>
      <c r="I94" s="18">
        <f t="shared" si="30"/>
        <v>15</v>
      </c>
      <c r="J94" s="18">
        <f t="shared" si="31"/>
        <v>3</v>
      </c>
      <c r="K94" s="19">
        <f t="shared" si="32"/>
        <v>-7.0000000000000007E-2</v>
      </c>
      <c r="L94" s="19">
        <f t="shared" si="32"/>
        <v>0.08</v>
      </c>
      <c r="M94" s="20">
        <f t="shared" si="32"/>
        <v>0.01</v>
      </c>
    </row>
    <row r="95" spans="1:13">
      <c r="A95" s="17" t="s">
        <v>256</v>
      </c>
      <c r="B95" s="18">
        <f>'[1]1.入力表'!B57</f>
        <v>3960</v>
      </c>
      <c r="C95" s="18">
        <f>'[1]1.入力表'!C57</f>
        <v>3994</v>
      </c>
      <c r="D95" s="18">
        <f t="shared" si="28"/>
        <v>7954</v>
      </c>
      <c r="E95" s="18">
        <f>'[1]1.入力表'!E57</f>
        <v>3982</v>
      </c>
      <c r="F95" s="18">
        <f>'[1]1.入力表'!F57</f>
        <v>3995</v>
      </c>
      <c r="G95" s="18">
        <f t="shared" si="29"/>
        <v>7977</v>
      </c>
      <c r="H95" s="18">
        <f t="shared" si="30"/>
        <v>-22</v>
      </c>
      <c r="I95" s="18">
        <f t="shared" si="30"/>
        <v>-1</v>
      </c>
      <c r="J95" s="18">
        <f t="shared" si="31"/>
        <v>-23</v>
      </c>
      <c r="K95" s="19">
        <f t="shared" si="32"/>
        <v>-0.55000000000000004</v>
      </c>
      <c r="L95" s="19">
        <f t="shared" si="32"/>
        <v>-0.03</v>
      </c>
      <c r="M95" s="20">
        <f t="shared" si="32"/>
        <v>-0.28999999999999998</v>
      </c>
    </row>
    <row r="96" spans="1:13">
      <c r="A96" s="17" t="s">
        <v>257</v>
      </c>
      <c r="B96" s="18">
        <f>'[1]1.入力表'!B58</f>
        <v>6893</v>
      </c>
      <c r="C96" s="18">
        <f>'[1]1.入力表'!C58</f>
        <v>6967</v>
      </c>
      <c r="D96" s="18">
        <f t="shared" si="28"/>
        <v>13860</v>
      </c>
      <c r="E96" s="18">
        <f>'[1]1.入力表'!E58</f>
        <v>6898</v>
      </c>
      <c r="F96" s="18">
        <f>'[1]1.入力表'!F58</f>
        <v>6955</v>
      </c>
      <c r="G96" s="18">
        <f t="shared" si="29"/>
        <v>13853</v>
      </c>
      <c r="H96" s="18">
        <f t="shared" si="30"/>
        <v>-5</v>
      </c>
      <c r="I96" s="18">
        <f t="shared" si="30"/>
        <v>12</v>
      </c>
      <c r="J96" s="18">
        <f t="shared" si="31"/>
        <v>7</v>
      </c>
      <c r="K96" s="19">
        <f t="shared" si="32"/>
        <v>-7.0000000000000007E-2</v>
      </c>
      <c r="L96" s="19">
        <f t="shared" si="32"/>
        <v>0.17</v>
      </c>
      <c r="M96" s="20">
        <f t="shared" si="32"/>
        <v>0.05</v>
      </c>
    </row>
    <row r="97" spans="1:13">
      <c r="A97" s="17" t="s">
        <v>258</v>
      </c>
      <c r="B97" s="18">
        <f>'[1]1.入力表'!B59</f>
        <v>4779</v>
      </c>
      <c r="C97" s="18">
        <f>'[1]1.入力表'!C59</f>
        <v>4972</v>
      </c>
      <c r="D97" s="18">
        <f t="shared" si="28"/>
        <v>9751</v>
      </c>
      <c r="E97" s="18">
        <f>'[1]1.入力表'!E59</f>
        <v>4787</v>
      </c>
      <c r="F97" s="18">
        <f>'[1]1.入力表'!F59</f>
        <v>4967</v>
      </c>
      <c r="G97" s="18">
        <f t="shared" si="29"/>
        <v>9754</v>
      </c>
      <c r="H97" s="18">
        <f t="shared" si="30"/>
        <v>-8</v>
      </c>
      <c r="I97" s="18">
        <f t="shared" si="30"/>
        <v>5</v>
      </c>
      <c r="J97" s="18">
        <f t="shared" si="31"/>
        <v>-3</v>
      </c>
      <c r="K97" s="19">
        <f t="shared" si="32"/>
        <v>-0.17</v>
      </c>
      <c r="L97" s="19">
        <f t="shared" si="32"/>
        <v>0.1</v>
      </c>
      <c r="M97" s="20">
        <f t="shared" si="32"/>
        <v>-0.03</v>
      </c>
    </row>
    <row r="98" spans="1:13">
      <c r="A98" s="17" t="s">
        <v>259</v>
      </c>
      <c r="B98" s="18">
        <f>'[1]1.入力表'!B60</f>
        <v>4657</v>
      </c>
      <c r="C98" s="18">
        <f>'[1]1.入力表'!C60</f>
        <v>4931</v>
      </c>
      <c r="D98" s="18">
        <f t="shared" si="28"/>
        <v>9588</v>
      </c>
      <c r="E98" s="18">
        <f>'[1]1.入力表'!E60</f>
        <v>4689</v>
      </c>
      <c r="F98" s="18">
        <f>'[1]1.入力表'!F60</f>
        <v>4942</v>
      </c>
      <c r="G98" s="18">
        <f t="shared" si="29"/>
        <v>9631</v>
      </c>
      <c r="H98" s="18">
        <f t="shared" si="30"/>
        <v>-32</v>
      </c>
      <c r="I98" s="18">
        <f t="shared" si="30"/>
        <v>-11</v>
      </c>
      <c r="J98" s="18">
        <f t="shared" si="31"/>
        <v>-43</v>
      </c>
      <c r="K98" s="19">
        <f t="shared" si="32"/>
        <v>-0.68</v>
      </c>
      <c r="L98" s="19">
        <f t="shared" si="32"/>
        <v>-0.22</v>
      </c>
      <c r="M98" s="20">
        <f t="shared" si="32"/>
        <v>-0.45</v>
      </c>
    </row>
    <row r="99" spans="1:13">
      <c r="A99" s="17" t="s">
        <v>260</v>
      </c>
      <c r="B99" s="18">
        <f>'[1]1.入力表'!B61</f>
        <v>6575</v>
      </c>
      <c r="C99" s="18">
        <f>'[1]1.入力表'!C61</f>
        <v>6812</v>
      </c>
      <c r="D99" s="18">
        <f t="shared" si="28"/>
        <v>13387</v>
      </c>
      <c r="E99" s="18">
        <f>'[1]1.入力表'!E61</f>
        <v>6569</v>
      </c>
      <c r="F99" s="18">
        <f>'[1]1.入力表'!F61</f>
        <v>6802</v>
      </c>
      <c r="G99" s="18">
        <f t="shared" si="29"/>
        <v>13371</v>
      </c>
      <c r="H99" s="18">
        <f t="shared" si="30"/>
        <v>6</v>
      </c>
      <c r="I99" s="18">
        <f t="shared" si="30"/>
        <v>10</v>
      </c>
      <c r="J99" s="18">
        <f t="shared" si="31"/>
        <v>16</v>
      </c>
      <c r="K99" s="19">
        <f t="shared" si="32"/>
        <v>0.09</v>
      </c>
      <c r="L99" s="19">
        <f t="shared" si="32"/>
        <v>0.15</v>
      </c>
      <c r="M99" s="20">
        <f t="shared" si="32"/>
        <v>0.12</v>
      </c>
    </row>
    <row r="100" spans="1:13">
      <c r="A100" s="17" t="s">
        <v>64</v>
      </c>
      <c r="B100" s="18">
        <f>SUM(B95:B99)</f>
        <v>26864</v>
      </c>
      <c r="C100" s="18">
        <f>SUM(C95:C99)</f>
        <v>27676</v>
      </c>
      <c r="D100" s="18">
        <f>IF(SUM(D95:D99)=B100+C100,B100+C100,"ｴﾗｰ")</f>
        <v>54540</v>
      </c>
      <c r="E100" s="18">
        <f>SUM(E95:E99)</f>
        <v>26925</v>
      </c>
      <c r="F100" s="18">
        <f>SUM(F95:F99)</f>
        <v>27661</v>
      </c>
      <c r="G100" s="18">
        <f>IF(SUM(G95:G99)=E100+F100,E100+F100,"ｴﾗｰ")</f>
        <v>54586</v>
      </c>
      <c r="H100" s="18">
        <f>IF(SUM(H95:H99)=B100-E100,B100-E100,"ｴﾗｰ")</f>
        <v>-61</v>
      </c>
      <c r="I100" s="18">
        <f>IF(SUM(I95:I99)=C100-F100,C100-F100,"ｴﾗｰ")</f>
        <v>15</v>
      </c>
      <c r="J100" s="18">
        <f>IF(AND(SUM(J95:J99)=H100+I100,D100-G100=H100+I100),H100+I100,"ｴﾗｰ")</f>
        <v>-46</v>
      </c>
      <c r="K100" s="19">
        <f t="shared" si="32"/>
        <v>-0.23</v>
      </c>
      <c r="L100" s="19">
        <f t="shared" si="32"/>
        <v>0.05</v>
      </c>
      <c r="M100" s="20">
        <f t="shared" si="32"/>
        <v>-0.08</v>
      </c>
    </row>
    <row r="101" spans="1:13">
      <c r="A101" s="17" t="s">
        <v>261</v>
      </c>
      <c r="B101" s="18">
        <f>'[1]1.入力表'!B63</f>
        <v>5101</v>
      </c>
      <c r="C101" s="18">
        <f>'[1]1.入力表'!C63</f>
        <v>5550</v>
      </c>
      <c r="D101" s="18">
        <f>B101+C101</f>
        <v>10651</v>
      </c>
      <c r="E101" s="18">
        <f>'[1]1.入力表'!E63</f>
        <v>5157</v>
      </c>
      <c r="F101" s="18">
        <f>'[1]1.入力表'!F63</f>
        <v>5615</v>
      </c>
      <c r="G101" s="18">
        <f>E101+F101</f>
        <v>10772</v>
      </c>
      <c r="H101" s="18">
        <f t="shared" ref="H101:I103" si="33">B101-E101</f>
        <v>-56</v>
      </c>
      <c r="I101" s="18">
        <f t="shared" si="33"/>
        <v>-65</v>
      </c>
      <c r="J101" s="18">
        <f>IF(D101-G101=H101+I101,H101+I101,"ｴﾗｰ")</f>
        <v>-121</v>
      </c>
      <c r="K101" s="19">
        <f t="shared" si="32"/>
        <v>-1.0900000000000001</v>
      </c>
      <c r="L101" s="19">
        <f t="shared" si="32"/>
        <v>-1.1599999999999999</v>
      </c>
      <c r="M101" s="20">
        <f t="shared" si="32"/>
        <v>-1.1200000000000001</v>
      </c>
    </row>
    <row r="102" spans="1:13">
      <c r="A102" s="17" t="s">
        <v>262</v>
      </c>
      <c r="B102" s="18">
        <f>'[1]1.入力表'!B64</f>
        <v>3166</v>
      </c>
      <c r="C102" s="18">
        <f>'[1]1.入力表'!C64</f>
        <v>3645</v>
      </c>
      <c r="D102" s="18">
        <f>B102+C102</f>
        <v>6811</v>
      </c>
      <c r="E102" s="18">
        <f>'[1]1.入力表'!E64</f>
        <v>3188</v>
      </c>
      <c r="F102" s="18">
        <f>'[1]1.入力表'!F64</f>
        <v>3655</v>
      </c>
      <c r="G102" s="18">
        <f>E102+F102</f>
        <v>6843</v>
      </c>
      <c r="H102" s="18">
        <f t="shared" si="33"/>
        <v>-22</v>
      </c>
      <c r="I102" s="18">
        <f t="shared" si="33"/>
        <v>-10</v>
      </c>
      <c r="J102" s="18">
        <f>IF(D102-G102=H102+I102,H102+I102,"ｴﾗｰ")</f>
        <v>-32</v>
      </c>
      <c r="K102" s="19">
        <f t="shared" si="32"/>
        <v>-0.69</v>
      </c>
      <c r="L102" s="19">
        <f t="shared" si="32"/>
        <v>-0.27</v>
      </c>
      <c r="M102" s="20">
        <f t="shared" si="32"/>
        <v>-0.47</v>
      </c>
    </row>
    <row r="103" spans="1:13">
      <c r="A103" s="17" t="s">
        <v>263</v>
      </c>
      <c r="B103" s="18">
        <f>'[1]1.入力表'!B65</f>
        <v>10263</v>
      </c>
      <c r="C103" s="18">
        <f>'[1]1.入力表'!C65</f>
        <v>12075</v>
      </c>
      <c r="D103" s="18">
        <f>B103+C103</f>
        <v>22338</v>
      </c>
      <c r="E103" s="18">
        <f>'[1]1.入力表'!E65</f>
        <v>10304</v>
      </c>
      <c r="F103" s="18">
        <f>'[1]1.入力表'!F65</f>
        <v>12103</v>
      </c>
      <c r="G103" s="18">
        <f>E103+F103</f>
        <v>22407</v>
      </c>
      <c r="H103" s="18">
        <f t="shared" si="33"/>
        <v>-41</v>
      </c>
      <c r="I103" s="18">
        <f t="shared" si="33"/>
        <v>-28</v>
      </c>
      <c r="J103" s="18">
        <f>IF(D103-G103=H103+I103,H103+I103,"ｴﾗｰ")</f>
        <v>-69</v>
      </c>
      <c r="K103" s="19">
        <f t="shared" si="32"/>
        <v>-0.4</v>
      </c>
      <c r="L103" s="19">
        <f t="shared" si="32"/>
        <v>-0.23</v>
      </c>
      <c r="M103" s="20">
        <f t="shared" si="32"/>
        <v>-0.31</v>
      </c>
    </row>
    <row r="104" spans="1:13">
      <c r="A104" s="17" t="s">
        <v>68</v>
      </c>
      <c r="B104" s="18">
        <f>SUM(B101:B103)</f>
        <v>18530</v>
      </c>
      <c r="C104" s="18">
        <f>SUM(C101:C103)</f>
        <v>21270</v>
      </c>
      <c r="D104" s="18">
        <f>IF(SUM(D101:D103)=B104+C104,B104+C104,"ｴﾗｰ")</f>
        <v>39800</v>
      </c>
      <c r="E104" s="18">
        <f>SUM(E101:E103)</f>
        <v>18649</v>
      </c>
      <c r="F104" s="18">
        <f>SUM(F101:F103)</f>
        <v>21373</v>
      </c>
      <c r="G104" s="18">
        <f>IF(SUM(G101:G103)=E104+F104,E104+F104,"ｴﾗｰ")</f>
        <v>40022</v>
      </c>
      <c r="H104" s="18">
        <f>IF(SUM(H101:H103)=B104-E104,B104-E104,"ｴﾗｰ")</f>
        <v>-119</v>
      </c>
      <c r="I104" s="18">
        <f>IF(SUM(I101:I103)=C104-F104,C104-F104,"ｴﾗｰ")</f>
        <v>-103</v>
      </c>
      <c r="J104" s="18">
        <f>IF(AND(SUM(J101:J103)=H104+I104,D104-G104=H104+I104),H104+I104,"ｴﾗｰ")</f>
        <v>-222</v>
      </c>
      <c r="K104" s="19">
        <f t="shared" si="32"/>
        <v>-0.64</v>
      </c>
      <c r="L104" s="19">
        <f t="shared" si="32"/>
        <v>-0.48</v>
      </c>
      <c r="M104" s="20">
        <f t="shared" si="32"/>
        <v>-0.55000000000000004</v>
      </c>
    </row>
    <row r="105" spans="1:13">
      <c r="A105" s="17" t="s">
        <v>78</v>
      </c>
      <c r="B105" s="18">
        <f>SUM(B92:B94)</f>
        <v>162204</v>
      </c>
      <c r="C105" s="18">
        <f>SUM(C92:C94)</f>
        <v>167514</v>
      </c>
      <c r="D105" s="18">
        <f>IF(SUM(D92:D94)=B105+C105,B105+C105,"ｴﾗｰ")</f>
        <v>329718</v>
      </c>
      <c r="E105" s="18">
        <f>SUM(E92:E94)</f>
        <v>162310</v>
      </c>
      <c r="F105" s="18">
        <f>SUM(F92:F94)</f>
        <v>167593</v>
      </c>
      <c r="G105" s="18">
        <f>IF(SUM(G92:G94)=E105+F105,E105+F105,"ｴﾗｰ")</f>
        <v>329903</v>
      </c>
      <c r="H105" s="18">
        <f>IF(SUM(H92:H94)=B105-E105,B105-E105,"ｴﾗｰ")</f>
        <v>-106</v>
      </c>
      <c r="I105" s="18">
        <f>IF(SUM(I92:I94)=C105-F105,C105-F105,"ｴﾗｰ")</f>
        <v>-79</v>
      </c>
      <c r="J105" s="18">
        <f>IF(AND(SUM(J92:J94)=D105-G105,D105-G105=H105+I105),D105-G105,"ｴﾗｰ")</f>
        <v>-185</v>
      </c>
      <c r="K105" s="19">
        <f t="shared" si="32"/>
        <v>-7.0000000000000007E-2</v>
      </c>
      <c r="L105" s="19">
        <f t="shared" si="32"/>
        <v>-0.05</v>
      </c>
      <c r="M105" s="20">
        <f t="shared" si="32"/>
        <v>-0.06</v>
      </c>
    </row>
    <row r="106" spans="1:13">
      <c r="A106" s="17" t="s">
        <v>79</v>
      </c>
      <c r="B106" s="18">
        <f>B100+B104</f>
        <v>45394</v>
      </c>
      <c r="C106" s="18">
        <f>C100+C104</f>
        <v>48946</v>
      </c>
      <c r="D106" s="18">
        <f>IF(D100+D104=B106+C106,B106+C106,"ｴﾗｰ")</f>
        <v>94340</v>
      </c>
      <c r="E106" s="18">
        <f>E100+E104</f>
        <v>45574</v>
      </c>
      <c r="F106" s="18">
        <f>F100+F104</f>
        <v>49034</v>
      </c>
      <c r="G106" s="18">
        <f>IF(G100+G104=E106+F106,E106+F106,"ｴﾗｰ")</f>
        <v>94608</v>
      </c>
      <c r="H106" s="18">
        <f>IF(H100+H104=B106-E106,B106-E106,"ｴﾗｰ")</f>
        <v>-180</v>
      </c>
      <c r="I106" s="18">
        <f>IF(I100+I104=C106-F106,C106-F106,"ｴﾗｰ")</f>
        <v>-88</v>
      </c>
      <c r="J106" s="18">
        <f>IF(AND(J100+J104=D106-G106,D106-G106=H106+I106),D106-G106,"ｴﾗｰ")</f>
        <v>-268</v>
      </c>
      <c r="K106" s="19">
        <f t="shared" si="32"/>
        <v>-0.39</v>
      </c>
      <c r="L106" s="19">
        <f t="shared" si="32"/>
        <v>-0.18</v>
      </c>
      <c r="M106" s="20">
        <f t="shared" si="32"/>
        <v>-0.28000000000000003</v>
      </c>
    </row>
    <row r="107" spans="1:13">
      <c r="A107" s="17" t="s">
        <v>81</v>
      </c>
      <c r="B107" s="18">
        <f>SUM(B105:B106)</f>
        <v>207598</v>
      </c>
      <c r="C107" s="18">
        <f>SUM(C105:C106)</f>
        <v>216460</v>
      </c>
      <c r="D107" s="18">
        <f>IF(SUM(D105:D106)=B107+C107,B107+C107,"ｴﾗｰ")</f>
        <v>424058</v>
      </c>
      <c r="E107" s="18">
        <f>SUM(E105:E106)</f>
        <v>207884</v>
      </c>
      <c r="F107" s="18">
        <f>SUM(F105:F106)</f>
        <v>216627</v>
      </c>
      <c r="G107" s="18">
        <f>IF(SUM(G105:G106)=E107+F107,E107+F107,"ｴﾗｰ")</f>
        <v>424511</v>
      </c>
      <c r="H107" s="18">
        <f>IF(SUM(H105:H106)=B107-E107,B107-E107,"ｴﾗｰ")</f>
        <v>-286</v>
      </c>
      <c r="I107" s="18">
        <f>IF(SUM(I105:I106)=C107-F107,C107-F107,"ｴﾗｰ")</f>
        <v>-167</v>
      </c>
      <c r="J107" s="18">
        <f>IF(AND(SUM(J105:J106)=H107+I107,D107-G107=H107+I107),H107+I107,"ｴﾗｰ")</f>
        <v>-453</v>
      </c>
      <c r="K107" s="19">
        <f t="shared" si="32"/>
        <v>-0.14000000000000001</v>
      </c>
      <c r="L107" s="19">
        <f t="shared" si="32"/>
        <v>-0.08</v>
      </c>
      <c r="M107" s="20">
        <f t="shared" si="32"/>
        <v>-0.11</v>
      </c>
    </row>
    <row r="108" spans="1:13" ht="13.5" customHeight="1">
      <c r="A108" s="17"/>
      <c r="B108" s="18"/>
      <c r="C108" s="18"/>
      <c r="D108" s="18"/>
      <c r="E108" s="18"/>
      <c r="F108" s="18"/>
      <c r="G108" s="18"/>
      <c r="H108" s="18"/>
      <c r="I108" s="18"/>
      <c r="J108" s="18"/>
      <c r="K108" s="40"/>
      <c r="L108" s="40"/>
      <c r="M108" s="39"/>
    </row>
    <row r="109" spans="1:13" ht="13.5" customHeight="1">
      <c r="A109" s="17" t="s">
        <v>186</v>
      </c>
      <c r="B109" s="18">
        <f>'[1]1.入力表'!B91</f>
        <v>33210</v>
      </c>
      <c r="C109" s="18">
        <f>'[1]1.入力表'!C91</f>
        <v>29869</v>
      </c>
      <c r="D109" s="18">
        <f>B109+C109</f>
        <v>63079</v>
      </c>
      <c r="E109" s="18">
        <f>'[1]1.入力表'!E91</f>
        <v>33057</v>
      </c>
      <c r="F109" s="18">
        <f>'[1]1.入力表'!F91</f>
        <v>29653</v>
      </c>
      <c r="G109" s="18">
        <f>E109+F109</f>
        <v>62710</v>
      </c>
      <c r="H109" s="18">
        <f t="shared" ref="H109:I111" si="34">B109-E109</f>
        <v>153</v>
      </c>
      <c r="I109" s="18">
        <f t="shared" si="34"/>
        <v>216</v>
      </c>
      <c r="J109" s="18">
        <f>IF(D109-G109=H109+I109,H109+I109,"ｴﾗｰ")</f>
        <v>369</v>
      </c>
      <c r="K109" s="19">
        <f>IF(E109=0,"        －",ROUND(H109/E109*100,2))</f>
        <v>0.46</v>
      </c>
      <c r="L109" s="19">
        <f>IF(F109=0,"        －",ROUND(I109/F109*100,2))</f>
        <v>0.73</v>
      </c>
      <c r="M109" s="20">
        <f>IF(G109=0,"        －",ROUND(J109/G109*100,2))</f>
        <v>0.59</v>
      </c>
    </row>
    <row r="110" spans="1:13">
      <c r="A110" s="17" t="s">
        <v>187</v>
      </c>
      <c r="B110" s="18">
        <f>'[1]1.入力表'!B27</f>
        <v>91472</v>
      </c>
      <c r="C110" s="18">
        <f>'[1]1.入力表'!C27</f>
        <v>89963</v>
      </c>
      <c r="D110" s="18">
        <f>B110+C110</f>
        <v>181435</v>
      </c>
      <c r="E110" s="18">
        <f>'[1]1.入力表'!E27</f>
        <v>91175</v>
      </c>
      <c r="F110" s="18">
        <f>'[1]1.入力表'!F27</f>
        <v>89734</v>
      </c>
      <c r="G110" s="18">
        <f>E110+F110</f>
        <v>180909</v>
      </c>
      <c r="H110" s="18">
        <f t="shared" si="34"/>
        <v>297</v>
      </c>
      <c r="I110" s="18">
        <f t="shared" si="34"/>
        <v>229</v>
      </c>
      <c r="J110" s="18">
        <f>IF(D110-G110=H110+I110,H110+I110,"ｴﾗｰ")</f>
        <v>526</v>
      </c>
      <c r="K110" s="19">
        <f t="shared" ref="K110:M112" si="35">IF(E110=0,"        －",ROUND(H110/E110*100,2))</f>
        <v>0.33</v>
      </c>
      <c r="L110" s="19">
        <f t="shared" si="35"/>
        <v>0.26</v>
      </c>
      <c r="M110" s="20">
        <f t="shared" si="35"/>
        <v>0.28999999999999998</v>
      </c>
    </row>
    <row r="111" spans="1:13">
      <c r="A111" s="17" t="s">
        <v>188</v>
      </c>
      <c r="B111" s="18">
        <f>'[1]1.入力表'!B28</f>
        <v>88159</v>
      </c>
      <c r="C111" s="18">
        <f>'[1]1.入力表'!C28</f>
        <v>91215</v>
      </c>
      <c r="D111" s="18">
        <f>B111+C111</f>
        <v>179374</v>
      </c>
      <c r="E111" s="18">
        <f>'[1]1.入力表'!E28</f>
        <v>88224</v>
      </c>
      <c r="F111" s="18">
        <f>'[1]1.入力表'!F28</f>
        <v>91099</v>
      </c>
      <c r="G111" s="18">
        <f>E111+F111</f>
        <v>179323</v>
      </c>
      <c r="H111" s="18">
        <f t="shared" si="34"/>
        <v>-65</v>
      </c>
      <c r="I111" s="18">
        <f t="shared" si="34"/>
        <v>116</v>
      </c>
      <c r="J111" s="18">
        <f>IF(D111-G111=H111+I111,H111+I111,"ｴﾗｰ")</f>
        <v>51</v>
      </c>
      <c r="K111" s="19">
        <f t="shared" si="35"/>
        <v>-7.0000000000000007E-2</v>
      </c>
      <c r="L111" s="19">
        <f t="shared" si="35"/>
        <v>0.13</v>
      </c>
      <c r="M111" s="20">
        <f t="shared" si="35"/>
        <v>0.03</v>
      </c>
    </row>
    <row r="112" spans="1:13" ht="13.5" customHeight="1">
      <c r="A112" s="17" t="s">
        <v>264</v>
      </c>
      <c r="B112" s="18">
        <f>SUM(B109:B111)</f>
        <v>212841</v>
      </c>
      <c r="C112" s="18">
        <f>SUM(C109:C111)</f>
        <v>211047</v>
      </c>
      <c r="D112" s="18">
        <f>IF(SUM(D109:D111)=B112+C112,B112+C112,"ｴﾗｰ")</f>
        <v>423888</v>
      </c>
      <c r="E112" s="18">
        <f>SUM(E109:E111)</f>
        <v>212456</v>
      </c>
      <c r="F112" s="18">
        <f>SUM(F109:F111)</f>
        <v>210486</v>
      </c>
      <c r="G112" s="18">
        <f>IF(SUM(G109:G111)=E112+F112,E112+F112,"ｴﾗｰ")</f>
        <v>422942</v>
      </c>
      <c r="H112" s="18">
        <f>IF(H109+H110+H111=B112-E112,B112-E112,"ｴﾗｰ")</f>
        <v>385</v>
      </c>
      <c r="I112" s="18">
        <f>IF(I109+I110+I111=C112-F112,C112-F112,"ｴﾗｰ")</f>
        <v>561</v>
      </c>
      <c r="J112" s="18">
        <f>IF(AND(J109+J110+J111=H112+I112,D112-G112=H112+I112),H112+I112,"ｴﾗｰ")</f>
        <v>946</v>
      </c>
      <c r="K112" s="19">
        <f t="shared" si="35"/>
        <v>0.18</v>
      </c>
      <c r="L112" s="19">
        <f t="shared" si="35"/>
        <v>0.27</v>
      </c>
      <c r="M112" s="20">
        <f t="shared" si="35"/>
        <v>0.22</v>
      </c>
    </row>
    <row r="113" spans="1:13" ht="13.5" customHeight="1">
      <c r="A113" s="17"/>
      <c r="B113" s="18"/>
      <c r="C113" s="18"/>
      <c r="D113" s="18"/>
      <c r="E113" s="18"/>
      <c r="F113" s="18"/>
      <c r="G113" s="18"/>
      <c r="H113" s="18"/>
      <c r="I113" s="18"/>
      <c r="J113" s="18"/>
      <c r="K113" s="40"/>
      <c r="L113" s="40"/>
      <c r="M113" s="39"/>
    </row>
    <row r="114" spans="1:13">
      <c r="A114" s="17" t="s">
        <v>265</v>
      </c>
      <c r="B114" s="18">
        <f>B8+B13+B17+B19+B30+B34+B38+B42</f>
        <v>1496321</v>
      </c>
      <c r="C114" s="18">
        <f>C8+C13+C17+C19+C30+C34+C38+C42</f>
        <v>1520793</v>
      </c>
      <c r="D114" s="18">
        <f>IF(D8+D13+D17+D19+D30+D34+D38+D42=B114+C114,B114+C114,"ｴﾗ-")</f>
        <v>3017114</v>
      </c>
      <c r="E114" s="18">
        <f>E8+E13+E17+E19+E30+E34+E38+E42</f>
        <v>1496370</v>
      </c>
      <c r="F114" s="18">
        <f>F8+F13+F17+F19+F30+F34+F38+F42</f>
        <v>1520051</v>
      </c>
      <c r="G114" s="18">
        <f>IF(G8+G13+G17+G19+G30+G34+G38+G42=E114+F114,E114+F114,"ｴﾗ-")</f>
        <v>3016421</v>
      </c>
      <c r="H114" s="18">
        <f>IF(H8+H13+H17+H19+H30+H34+H38+H42=B114-E114,B114-E114,"ｴﾗ-")</f>
        <v>-49</v>
      </c>
      <c r="I114" s="18">
        <f>IF(I8+I13+I17+I19+I30+I34+I38+I42=C114-F114,C114-F114,"ｴﾗ-")</f>
        <v>742</v>
      </c>
      <c r="J114" s="18">
        <f>IF(AND(J8+J13+J17+J19+J30+J34+J38+J42=D114-G114,D114-G114=H114+I114),H114+I114,"ｴﾗ-")</f>
        <v>693</v>
      </c>
      <c r="K114" s="19">
        <f t="shared" ref="K114:M121" si="36">IF(E114=0,"        －",ROUND(H114/E114*100,2))</f>
        <v>0</v>
      </c>
      <c r="L114" s="19">
        <f t="shared" si="36"/>
        <v>0.05</v>
      </c>
      <c r="M114" s="20">
        <f t="shared" si="36"/>
        <v>0.02</v>
      </c>
    </row>
    <row r="115" spans="1:13">
      <c r="A115" s="17" t="s">
        <v>266</v>
      </c>
      <c r="B115" s="18">
        <f>B112+B46+B51</f>
        <v>600768</v>
      </c>
      <c r="C115" s="18">
        <f>C112+C46+C51</f>
        <v>578230</v>
      </c>
      <c r="D115" s="18">
        <f>IF(D112+D46+D51=B115+C115,B115+C115,"ｴﾗ-")</f>
        <v>1178998</v>
      </c>
      <c r="E115" s="18">
        <f>E112+E46+E51</f>
        <v>600177</v>
      </c>
      <c r="F115" s="18">
        <f>F112+F46+F51</f>
        <v>577203</v>
      </c>
      <c r="G115" s="18">
        <f>IF(G112+G46+G51=E115+F115,E115+F115,"ｴﾗ-")</f>
        <v>1177380</v>
      </c>
      <c r="H115" s="18">
        <f>IF(H112+H46+H51=B115-E115,B115-E115,"ｴﾗ-")</f>
        <v>591</v>
      </c>
      <c r="I115" s="18">
        <f>IF(I112+I46+I51=C115-F115,C115-F115,"ｴﾗ-")</f>
        <v>1027</v>
      </c>
      <c r="J115" s="18">
        <f>IF(AND(J112+J46+J51=D115-G115,D115-G115=H115+I115),H115+I115,"ｴﾗ-")</f>
        <v>1618</v>
      </c>
      <c r="K115" s="19">
        <f t="shared" si="36"/>
        <v>0.1</v>
      </c>
      <c r="L115" s="19">
        <f t="shared" si="36"/>
        <v>0.18</v>
      </c>
      <c r="M115" s="20">
        <f t="shared" si="36"/>
        <v>0.14000000000000001</v>
      </c>
    </row>
    <row r="116" spans="1:13" s="37" customFormat="1">
      <c r="A116" s="38" t="s">
        <v>189</v>
      </c>
      <c r="B116" s="22">
        <f>SUM(B67:B69)+SUM(B81:B82)</f>
        <v>292985</v>
      </c>
      <c r="C116" s="22">
        <f>SUM(C67:C69)+SUM(C81:C82)</f>
        <v>289937</v>
      </c>
      <c r="D116" s="22">
        <f>IF(D67+D68+D69+D81+D82=B116+C116,B116+C116,"ｴﾗ-")</f>
        <v>582922</v>
      </c>
      <c r="E116" s="22">
        <f>SUM(E67:E69)+SUM(E81:E82)</f>
        <v>292873</v>
      </c>
      <c r="F116" s="22">
        <f>SUM(F67:F69)+SUM(F81:F82)</f>
        <v>289778</v>
      </c>
      <c r="G116" s="22">
        <f>IF(G67+G68+G69+G81+G82=E116+F116,E116+F116,"ｴﾗ-")</f>
        <v>582651</v>
      </c>
      <c r="H116" s="18">
        <f>IF(H67+H68+H69+H81+H82=B116-E116,B116-E116,"ｴﾗ-")</f>
        <v>112</v>
      </c>
      <c r="I116" s="18">
        <f>IF(I67+I68+I69+I81+I82=C116-F116,C116-F116,"ｴﾗ-")</f>
        <v>159</v>
      </c>
      <c r="J116" s="18">
        <f>IF(AND(J67+J68+J69+J81+J82=D116-G116,D116-G116=H116+I116),H116+I116,"ｴﾗ-")</f>
        <v>271</v>
      </c>
      <c r="K116" s="19">
        <f>IF(E116=0,"        －",ROUND(H116/E116*100,2))</f>
        <v>0.04</v>
      </c>
      <c r="L116" s="19">
        <f>IF(F116=0,"        －",ROUND(I116/F116*100,2))</f>
        <v>0.05</v>
      </c>
      <c r="M116" s="20">
        <f>IF(G116=0,"        －",ROUND(J116/G116*100,2))</f>
        <v>0.05</v>
      </c>
    </row>
    <row r="117" spans="1:13">
      <c r="A117" s="17" t="s">
        <v>190</v>
      </c>
      <c r="B117" s="18">
        <f>SUM(B114:B116)</f>
        <v>2390074</v>
      </c>
      <c r="C117" s="18">
        <f>SUM(C114:C116)</f>
        <v>2388960</v>
      </c>
      <c r="D117" s="18">
        <f>IF(SUM(D114:D116)=B117+C117,B117+C117,"ｴﾗｰ")</f>
        <v>4779034</v>
      </c>
      <c r="E117" s="18">
        <f>SUM(E114:E116)</f>
        <v>2389420</v>
      </c>
      <c r="F117" s="18">
        <f>SUM(F114:F116)</f>
        <v>2387032</v>
      </c>
      <c r="G117" s="18">
        <f>IF(SUM(G114:G116)=E117+F117,E117+F117,"ｴﾗｰ")</f>
        <v>4776452</v>
      </c>
      <c r="H117" s="18">
        <f>IF(SUM(H114:H116)=B117-E117,B117-E117,"ｴﾗｰ")</f>
        <v>654</v>
      </c>
      <c r="I117" s="18">
        <f>IF(SUM(I114:I116)=C117-F117,C117-F117,"ｴﾗｰ")</f>
        <v>1928</v>
      </c>
      <c r="J117" s="18">
        <f>IF(AND(SUM(J114:J116)=H117+I117,D117-G117=H117+I117),H117+I117,"ｴﾗｰ")</f>
        <v>2582</v>
      </c>
      <c r="K117" s="19">
        <f t="shared" si="36"/>
        <v>0.03</v>
      </c>
      <c r="L117" s="19">
        <f t="shared" si="36"/>
        <v>0.08</v>
      </c>
      <c r="M117" s="20">
        <f t="shared" si="36"/>
        <v>0.05</v>
      </c>
    </row>
    <row r="118" spans="1:13">
      <c r="A118" s="17" t="s">
        <v>267</v>
      </c>
      <c r="B118" s="18">
        <f>B20+B21+B55+B57+B65+B77+B83+B84+B105</f>
        <v>1181248</v>
      </c>
      <c r="C118" s="18">
        <f>C20+C21+C55+C57+C65+C77+C83+C84+C105</f>
        <v>1203837</v>
      </c>
      <c r="D118" s="18">
        <f>IF(D20+D21+D55+D57+D65+D77+D83+D84+D105=B118+C118,B118+C118,"ｴﾗ-")</f>
        <v>2385085</v>
      </c>
      <c r="E118" s="18">
        <f>E20+E21+E55+E57+E65+E77+E83+E84+E105</f>
        <v>1181503</v>
      </c>
      <c r="F118" s="18">
        <f>F20+F21+F55+F57+F65+F77+F83+F84+F105</f>
        <v>1203689</v>
      </c>
      <c r="G118" s="18">
        <f>IF(G20+G21+G55+G57+G65+G77+G83+G84+G105=E118+F118,E118+F118,"ｴﾗ-")</f>
        <v>2385192</v>
      </c>
      <c r="H118" s="18">
        <f>IF(H20+H21+H55+H57+H65+H77+H83+H84+H105=B118-E118,B118-E118,"ｴﾗ-")</f>
        <v>-255</v>
      </c>
      <c r="I118" s="18">
        <f>IF(I20+I21+I55+I57+I65+I77+I83+I84+I105=C118-F118,C118-F118,"ｴﾗ-")</f>
        <v>148</v>
      </c>
      <c r="J118" s="18">
        <f>IF(AND(J20+J21+J55+J57+J65+J77+J83+J84+J105=D118-G118,D118-G118=H118+I118),H118+I118,"ｴﾗ-")</f>
        <v>-107</v>
      </c>
      <c r="K118" s="19">
        <f t="shared" si="36"/>
        <v>-0.02</v>
      </c>
      <c r="L118" s="19">
        <f t="shared" si="36"/>
        <v>0.01</v>
      </c>
      <c r="M118" s="20">
        <f t="shared" si="36"/>
        <v>0</v>
      </c>
    </row>
    <row r="119" spans="1:13">
      <c r="A119" s="17" t="s">
        <v>268</v>
      </c>
      <c r="B119" s="18">
        <f>SUM(B117:B118)</f>
        <v>3571322</v>
      </c>
      <c r="C119" s="18">
        <f>SUM(C117:C118)</f>
        <v>3592797</v>
      </c>
      <c r="D119" s="18">
        <f>IF(SUM(D117:D118)=B119+C119,B119+C119,"ｴﾗｰ")</f>
        <v>7164119</v>
      </c>
      <c r="E119" s="18">
        <f>SUM(E117:E118)</f>
        <v>3570923</v>
      </c>
      <c r="F119" s="18">
        <f>SUM(F117:F118)</f>
        <v>3590721</v>
      </c>
      <c r="G119" s="18">
        <f>IF(SUM(G117:G118)=E119+F119,E119+F119,"ｴﾗｰ")</f>
        <v>7161644</v>
      </c>
      <c r="H119" s="18">
        <f>IF(SUM(H117:H118)=B119-E119,B119-E119,"ｴﾗｰ")</f>
        <v>399</v>
      </c>
      <c r="I119" s="18">
        <f>IF(SUM(I117:I118)=C119-F119,C119-F119,"ｴﾗｰ")</f>
        <v>2076</v>
      </c>
      <c r="J119" s="18">
        <f>IF(AND(SUM(J117:J118)=H119+I119,D119-G119=H119+I119),H119+I119,"ｴﾗｰ")</f>
        <v>2475</v>
      </c>
      <c r="K119" s="19">
        <f t="shared" si="36"/>
        <v>0.01</v>
      </c>
      <c r="L119" s="19">
        <f t="shared" si="36"/>
        <v>0.06</v>
      </c>
      <c r="M119" s="20">
        <f t="shared" si="36"/>
        <v>0.03</v>
      </c>
    </row>
    <row r="120" spans="1:13">
      <c r="A120" s="17" t="s">
        <v>269</v>
      </c>
      <c r="B120" s="18">
        <f>B24+B58+B78+B89+B106</f>
        <v>121304</v>
      </c>
      <c r="C120" s="18">
        <f>C24+C58+C78+C89+C106</f>
        <v>126654</v>
      </c>
      <c r="D120" s="18">
        <f>IF(D24+D58+D78+D89+D106=B120+C120,B120+C120,"ｴﾗ-")</f>
        <v>247958</v>
      </c>
      <c r="E120" s="18">
        <f>E24+E58+E78+E89+E106</f>
        <v>121490</v>
      </c>
      <c r="F120" s="18">
        <f>F24+F58+F78+F89+F106</f>
        <v>126724</v>
      </c>
      <c r="G120" s="18">
        <f>IF(G24+G58+G78+G89+G106=E120+F120,E120+F120,"ｴﾗ-")</f>
        <v>248214</v>
      </c>
      <c r="H120" s="18">
        <f>IF(H24+H58+H78+H89+H106=B120-E120,B120-E120,"ｴﾗ-")</f>
        <v>-186</v>
      </c>
      <c r="I120" s="18">
        <f>IF(I24+I58+I78+I89+I106=C120-F120,C120-F120,"ｴﾗ-")</f>
        <v>-70</v>
      </c>
      <c r="J120" s="18">
        <f>IF(AND(J24+J58+J78+J89+J106=D120-G120,D120-G120=H120+I120),H120+I120,"ｴﾗ-")</f>
        <v>-256</v>
      </c>
      <c r="K120" s="19">
        <f t="shared" si="36"/>
        <v>-0.15</v>
      </c>
      <c r="L120" s="19">
        <f t="shared" si="36"/>
        <v>-0.06</v>
      </c>
      <c r="M120" s="20">
        <f t="shared" si="36"/>
        <v>-0.1</v>
      </c>
    </row>
    <row r="121" spans="1:13" ht="14.25" thickBot="1">
      <c r="A121" s="17" t="s">
        <v>270</v>
      </c>
      <c r="B121" s="27">
        <f>SUM(B119:B120)</f>
        <v>3692626</v>
      </c>
      <c r="C121" s="27">
        <f>SUM(C119:C120)</f>
        <v>3719451</v>
      </c>
      <c r="D121" s="27">
        <f>IF(SUM(D119:D120)=B121+C121,B121+C121,"ｴﾗｰ")</f>
        <v>7412077</v>
      </c>
      <c r="E121" s="27">
        <f>SUM(E119:E120)</f>
        <v>3692413</v>
      </c>
      <c r="F121" s="27">
        <f>SUM(F119:F120)</f>
        <v>3717445</v>
      </c>
      <c r="G121" s="27">
        <f>IF(SUM(G119:G120)=E121+F121,E121+F121,"ｴﾗｰ")</f>
        <v>7409858</v>
      </c>
      <c r="H121" s="27">
        <f>IF(SUM(H119:H120)=B121-E121,B121-E121,"ｴﾗｰ")</f>
        <v>213</v>
      </c>
      <c r="I121" s="27">
        <f>IF(SUM(I119:I120)=C121-F121,C121-F121,"ｴﾗｰ")</f>
        <v>2006</v>
      </c>
      <c r="J121" s="27">
        <f>IF(AND(SUM(J119:J120)=H121+I121,D121-G121=H121+I121),H121+I121,"ｴﾗｰ")</f>
        <v>2219</v>
      </c>
      <c r="K121" s="28">
        <f t="shared" si="36"/>
        <v>0.01</v>
      </c>
      <c r="L121" s="28">
        <f t="shared" si="36"/>
        <v>0.05</v>
      </c>
      <c r="M121" s="36">
        <f t="shared" si="36"/>
        <v>0.03</v>
      </c>
    </row>
    <row r="122" spans="1:13" ht="16.5" customHeight="1">
      <c r="A122" s="132"/>
      <c r="B122" s="133"/>
      <c r="C122" s="133"/>
      <c r="D122" s="133"/>
      <c r="E122" s="133"/>
      <c r="F122" s="133"/>
      <c r="G122" s="133"/>
      <c r="H122" s="133"/>
      <c r="I122" s="30"/>
      <c r="J122" s="30"/>
      <c r="K122" s="32"/>
      <c r="L122" s="32"/>
      <c r="M122" s="32"/>
    </row>
    <row r="123" spans="1:13">
      <c r="A123" s="32"/>
      <c r="B123" s="32"/>
      <c r="C123" s="30"/>
      <c r="D123" s="32"/>
      <c r="E123" s="32"/>
      <c r="F123" s="30"/>
      <c r="G123" s="32"/>
      <c r="H123" s="32"/>
      <c r="I123" s="32"/>
      <c r="J123" s="32"/>
      <c r="K123" s="32"/>
      <c r="L123" s="32"/>
      <c r="M123" s="32"/>
    </row>
    <row r="124" spans="1:13">
      <c r="A124" s="32"/>
      <c r="B124" s="32"/>
      <c r="C124" s="30"/>
      <c r="D124" s="30"/>
      <c r="E124" s="32"/>
      <c r="F124" s="30"/>
      <c r="G124" s="30"/>
      <c r="H124" s="32"/>
      <c r="I124" s="32"/>
      <c r="J124" s="32"/>
      <c r="K124" s="32"/>
      <c r="L124" s="32"/>
      <c r="M124" s="32"/>
    </row>
    <row r="125" spans="1:13">
      <c r="A125" s="32"/>
      <c r="B125" s="32"/>
      <c r="C125" s="30"/>
      <c r="D125" s="30"/>
      <c r="E125" s="32"/>
      <c r="F125" s="30"/>
      <c r="G125" s="30"/>
      <c r="H125" s="32"/>
      <c r="I125" s="32"/>
      <c r="J125" s="32"/>
      <c r="K125" s="32"/>
      <c r="L125" s="32"/>
      <c r="M125" s="32"/>
    </row>
    <row r="126" spans="1:13">
      <c r="A126" s="32"/>
      <c r="B126" s="32"/>
      <c r="C126" s="30"/>
      <c r="D126" s="32"/>
      <c r="E126" s="32"/>
      <c r="F126" s="30"/>
      <c r="G126" s="32"/>
      <c r="H126" s="32"/>
      <c r="I126" s="32"/>
      <c r="J126" s="32"/>
      <c r="K126" s="32"/>
      <c r="L126" s="32"/>
      <c r="M126" s="32"/>
    </row>
    <row r="127" spans="1:13">
      <c r="A127" s="32"/>
      <c r="B127" s="32"/>
      <c r="C127" s="30"/>
      <c r="D127" s="32"/>
      <c r="E127" s="32"/>
      <c r="F127" s="30"/>
      <c r="G127" s="32"/>
      <c r="H127" s="32"/>
      <c r="I127" s="32"/>
      <c r="J127" s="32"/>
      <c r="K127" s="32"/>
      <c r="L127" s="32"/>
      <c r="M127" s="32"/>
    </row>
    <row r="128" spans="1:13">
      <c r="A128" s="32"/>
      <c r="B128" s="32"/>
      <c r="C128" s="30"/>
      <c r="D128" s="32"/>
      <c r="E128" s="32"/>
      <c r="F128" s="30"/>
      <c r="G128" s="32"/>
      <c r="H128" s="32"/>
      <c r="I128" s="32"/>
      <c r="J128" s="32"/>
      <c r="K128" s="32"/>
      <c r="L128" s="32"/>
      <c r="M128" s="32"/>
    </row>
    <row r="129" spans="1:13">
      <c r="A129" s="32"/>
      <c r="B129" s="32"/>
      <c r="C129" s="30"/>
      <c r="D129" s="32"/>
      <c r="E129" s="32"/>
      <c r="F129" s="30"/>
      <c r="G129" s="32"/>
      <c r="H129" s="32"/>
      <c r="I129" s="32"/>
      <c r="J129" s="32"/>
      <c r="K129" s="32"/>
      <c r="L129" s="32"/>
      <c r="M129" s="32"/>
    </row>
    <row r="130" spans="1:13">
      <c r="A130" s="32"/>
      <c r="B130" s="32"/>
      <c r="C130" s="30"/>
      <c r="D130" s="32"/>
      <c r="E130" s="32"/>
      <c r="F130" s="30"/>
      <c r="G130" s="32"/>
      <c r="H130" s="32"/>
      <c r="I130" s="32"/>
      <c r="J130" s="32"/>
      <c r="K130" s="32"/>
      <c r="L130" s="32"/>
      <c r="M130" s="32"/>
    </row>
    <row r="131" spans="1:13">
      <c r="A131" s="32"/>
      <c r="B131" s="32"/>
      <c r="C131" s="30"/>
      <c r="D131" s="32"/>
      <c r="E131" s="32"/>
      <c r="F131" s="30"/>
      <c r="G131" s="32"/>
      <c r="H131" s="32"/>
      <c r="I131" s="32"/>
      <c r="J131" s="32"/>
      <c r="K131" s="32"/>
      <c r="L131" s="32"/>
      <c r="M131" s="32"/>
    </row>
    <row r="132" spans="1:1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</row>
    <row r="133" spans="1:1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</row>
    <row r="134" spans="1:13">
      <c r="A134" s="32"/>
      <c r="B134" s="30"/>
      <c r="C134" s="30"/>
      <c r="D134" s="30"/>
      <c r="E134" s="30"/>
      <c r="F134" s="30"/>
      <c r="G134" s="30"/>
      <c r="H134" s="30"/>
      <c r="I134" s="30"/>
      <c r="J134" s="30"/>
      <c r="K134" s="32"/>
      <c r="L134" s="32"/>
      <c r="M134" s="32"/>
    </row>
    <row r="135" spans="1:1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</row>
    <row r="136" spans="1:1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</row>
    <row r="137" spans="1:1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</row>
    <row r="138" spans="1:1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</row>
    <row r="139" spans="1:1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</row>
  </sheetData>
  <mergeCells count="1">
    <mergeCell ref="A122:H122"/>
  </mergeCells>
  <phoneticPr fontId="2"/>
  <printOptions horizontalCentered="1" gridLinesSet="0"/>
  <pageMargins left="0.78740157480314965" right="0.78740157480314965" top="0.39370078740157483" bottom="0.39370078740157483" header="0" footer="0.19685039370078741"/>
  <pageSetup paperSize="9" scale="86" firstPageNumber="4" orientation="landscape" useFirstPageNumber="1" r:id="rId1"/>
  <headerFooter alignWithMargins="0">
    <oddFooter>&amp;C- &amp;P -</oddFooter>
  </headerFooter>
  <rowBreaks count="2" manualBreakCount="2">
    <brk id="47" max="12" man="1"/>
    <brk id="91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P52"/>
  <sheetViews>
    <sheetView topLeftCell="A16" zoomScaleNormal="100" workbookViewId="0">
      <selection activeCell="S21" sqref="S21"/>
    </sheetView>
  </sheetViews>
  <sheetFormatPr defaultRowHeight="13.5"/>
  <cols>
    <col min="1" max="1" width="2.125" customWidth="1"/>
    <col min="3" max="3" width="7.125" customWidth="1"/>
    <col min="4" max="4" width="11.25" customWidth="1"/>
    <col min="5" max="5" width="14.875" customWidth="1"/>
    <col min="6" max="6" width="3.375" customWidth="1"/>
    <col min="7" max="7" width="3.125" customWidth="1"/>
    <col min="8" max="8" width="11.625" customWidth="1"/>
    <col min="9" max="9" width="9.125" customWidth="1"/>
    <col min="10" max="10" width="6.625" customWidth="1"/>
    <col min="11" max="11" width="2.125" customWidth="1"/>
    <col min="12" max="12" width="12.625" customWidth="1"/>
    <col min="13" max="13" width="5.625" customWidth="1"/>
    <col min="14" max="16" width="14.625" customWidth="1"/>
    <col min="243" max="243" width="2.125" customWidth="1"/>
    <col min="245" max="245" width="7.125" customWidth="1"/>
    <col min="246" max="246" width="11.25" customWidth="1"/>
    <col min="247" max="247" width="14.875" customWidth="1"/>
    <col min="248" max="248" width="3.375" customWidth="1"/>
    <col min="249" max="249" width="3.125" customWidth="1"/>
    <col min="250" max="250" width="11.625" customWidth="1"/>
    <col min="251" max="251" width="9.125" customWidth="1"/>
    <col min="252" max="252" width="6.625" customWidth="1"/>
    <col min="253" max="253" width="2.125" customWidth="1"/>
    <col min="254" max="254" width="12.625" customWidth="1"/>
    <col min="255" max="255" width="5.625" customWidth="1"/>
    <col min="256" max="258" width="14.625" customWidth="1"/>
    <col min="259" max="259" width="20" customWidth="1"/>
    <col min="260" max="260" width="11.875" customWidth="1"/>
    <col min="261" max="261" width="11" customWidth="1"/>
    <col min="262" max="265" width="10.75" customWidth="1"/>
    <col min="266" max="266" width="15.875" customWidth="1"/>
    <col min="268" max="268" width="5.875" customWidth="1"/>
    <col min="269" max="269" width="6.25" customWidth="1"/>
    <col min="270" max="270" width="13.375" customWidth="1"/>
    <col min="271" max="271" width="14.875" customWidth="1"/>
    <col min="499" max="499" width="2.125" customWidth="1"/>
    <col min="501" max="501" width="7.125" customWidth="1"/>
    <col min="502" max="502" width="11.25" customWidth="1"/>
    <col min="503" max="503" width="14.875" customWidth="1"/>
    <col min="504" max="504" width="3.375" customWidth="1"/>
    <col min="505" max="505" width="3.125" customWidth="1"/>
    <col min="506" max="506" width="11.625" customWidth="1"/>
    <col min="507" max="507" width="9.125" customWidth="1"/>
    <col min="508" max="508" width="6.625" customWidth="1"/>
    <col min="509" max="509" width="2.125" customWidth="1"/>
    <col min="510" max="510" width="12.625" customWidth="1"/>
    <col min="511" max="511" width="5.625" customWidth="1"/>
    <col min="512" max="514" width="14.625" customWidth="1"/>
    <col min="515" max="515" width="20" customWidth="1"/>
    <col min="516" max="516" width="11.875" customWidth="1"/>
    <col min="517" max="517" width="11" customWidth="1"/>
    <col min="518" max="521" width="10.75" customWidth="1"/>
    <col min="522" max="522" width="15.875" customWidth="1"/>
    <col min="524" max="524" width="5.875" customWidth="1"/>
    <col min="525" max="525" width="6.25" customWidth="1"/>
    <col min="526" max="526" width="13.375" customWidth="1"/>
    <col min="527" max="527" width="14.875" customWidth="1"/>
    <col min="755" max="755" width="2.125" customWidth="1"/>
    <col min="757" max="757" width="7.125" customWidth="1"/>
    <col min="758" max="758" width="11.25" customWidth="1"/>
    <col min="759" max="759" width="14.875" customWidth="1"/>
    <col min="760" max="760" width="3.375" customWidth="1"/>
    <col min="761" max="761" width="3.125" customWidth="1"/>
    <col min="762" max="762" width="11.625" customWidth="1"/>
    <col min="763" max="763" width="9.125" customWidth="1"/>
    <col min="764" max="764" width="6.625" customWidth="1"/>
    <col min="765" max="765" width="2.125" customWidth="1"/>
    <col min="766" max="766" width="12.625" customWidth="1"/>
    <col min="767" max="767" width="5.625" customWidth="1"/>
    <col min="768" max="770" width="14.625" customWidth="1"/>
    <col min="771" max="771" width="20" customWidth="1"/>
    <col min="772" max="772" width="11.875" customWidth="1"/>
    <col min="773" max="773" width="11" customWidth="1"/>
    <col min="774" max="777" width="10.75" customWidth="1"/>
    <col min="778" max="778" width="15.875" customWidth="1"/>
    <col min="780" max="780" width="5.875" customWidth="1"/>
    <col min="781" max="781" width="6.25" customWidth="1"/>
    <col min="782" max="782" width="13.375" customWidth="1"/>
    <col min="783" max="783" width="14.875" customWidth="1"/>
    <col min="1011" max="1011" width="2.125" customWidth="1"/>
    <col min="1013" max="1013" width="7.125" customWidth="1"/>
    <col min="1014" max="1014" width="11.25" customWidth="1"/>
    <col min="1015" max="1015" width="14.875" customWidth="1"/>
    <col min="1016" max="1016" width="3.375" customWidth="1"/>
    <col min="1017" max="1017" width="3.125" customWidth="1"/>
    <col min="1018" max="1018" width="11.625" customWidth="1"/>
    <col min="1019" max="1019" width="9.125" customWidth="1"/>
    <col min="1020" max="1020" width="6.625" customWidth="1"/>
    <col min="1021" max="1021" width="2.125" customWidth="1"/>
    <col min="1022" max="1022" width="12.625" customWidth="1"/>
    <col min="1023" max="1023" width="5.625" customWidth="1"/>
    <col min="1024" max="1026" width="14.625" customWidth="1"/>
    <col min="1027" max="1027" width="20" customWidth="1"/>
    <col min="1028" max="1028" width="11.875" customWidth="1"/>
    <col min="1029" max="1029" width="11" customWidth="1"/>
    <col min="1030" max="1033" width="10.75" customWidth="1"/>
    <col min="1034" max="1034" width="15.875" customWidth="1"/>
    <col min="1036" max="1036" width="5.875" customWidth="1"/>
    <col min="1037" max="1037" width="6.25" customWidth="1"/>
    <col min="1038" max="1038" width="13.375" customWidth="1"/>
    <col min="1039" max="1039" width="14.875" customWidth="1"/>
    <col min="1267" max="1267" width="2.125" customWidth="1"/>
    <col min="1269" max="1269" width="7.125" customWidth="1"/>
    <col min="1270" max="1270" width="11.25" customWidth="1"/>
    <col min="1271" max="1271" width="14.875" customWidth="1"/>
    <col min="1272" max="1272" width="3.375" customWidth="1"/>
    <col min="1273" max="1273" width="3.125" customWidth="1"/>
    <col min="1274" max="1274" width="11.625" customWidth="1"/>
    <col min="1275" max="1275" width="9.125" customWidth="1"/>
    <col min="1276" max="1276" width="6.625" customWidth="1"/>
    <col min="1277" max="1277" width="2.125" customWidth="1"/>
    <col min="1278" max="1278" width="12.625" customWidth="1"/>
    <col min="1279" max="1279" width="5.625" customWidth="1"/>
    <col min="1280" max="1282" width="14.625" customWidth="1"/>
    <col min="1283" max="1283" width="20" customWidth="1"/>
    <col min="1284" max="1284" width="11.875" customWidth="1"/>
    <col min="1285" max="1285" width="11" customWidth="1"/>
    <col min="1286" max="1289" width="10.75" customWidth="1"/>
    <col min="1290" max="1290" width="15.875" customWidth="1"/>
    <col min="1292" max="1292" width="5.875" customWidth="1"/>
    <col min="1293" max="1293" width="6.25" customWidth="1"/>
    <col min="1294" max="1294" width="13.375" customWidth="1"/>
    <col min="1295" max="1295" width="14.875" customWidth="1"/>
    <col min="1523" max="1523" width="2.125" customWidth="1"/>
    <col min="1525" max="1525" width="7.125" customWidth="1"/>
    <col min="1526" max="1526" width="11.25" customWidth="1"/>
    <col min="1527" max="1527" width="14.875" customWidth="1"/>
    <col min="1528" max="1528" width="3.375" customWidth="1"/>
    <col min="1529" max="1529" width="3.125" customWidth="1"/>
    <col min="1530" max="1530" width="11.625" customWidth="1"/>
    <col min="1531" max="1531" width="9.125" customWidth="1"/>
    <col min="1532" max="1532" width="6.625" customWidth="1"/>
    <col min="1533" max="1533" width="2.125" customWidth="1"/>
    <col min="1534" max="1534" width="12.625" customWidth="1"/>
    <col min="1535" max="1535" width="5.625" customWidth="1"/>
    <col min="1536" max="1538" width="14.625" customWidth="1"/>
    <col min="1539" max="1539" width="20" customWidth="1"/>
    <col min="1540" max="1540" width="11.875" customWidth="1"/>
    <col min="1541" max="1541" width="11" customWidth="1"/>
    <col min="1542" max="1545" width="10.75" customWidth="1"/>
    <col min="1546" max="1546" width="15.875" customWidth="1"/>
    <col min="1548" max="1548" width="5.875" customWidth="1"/>
    <col min="1549" max="1549" width="6.25" customWidth="1"/>
    <col min="1550" max="1550" width="13.375" customWidth="1"/>
    <col min="1551" max="1551" width="14.875" customWidth="1"/>
    <col min="1779" max="1779" width="2.125" customWidth="1"/>
    <col min="1781" max="1781" width="7.125" customWidth="1"/>
    <col min="1782" max="1782" width="11.25" customWidth="1"/>
    <col min="1783" max="1783" width="14.875" customWidth="1"/>
    <col min="1784" max="1784" width="3.375" customWidth="1"/>
    <col min="1785" max="1785" width="3.125" customWidth="1"/>
    <col min="1786" max="1786" width="11.625" customWidth="1"/>
    <col min="1787" max="1787" width="9.125" customWidth="1"/>
    <col min="1788" max="1788" width="6.625" customWidth="1"/>
    <col min="1789" max="1789" width="2.125" customWidth="1"/>
    <col min="1790" max="1790" width="12.625" customWidth="1"/>
    <col min="1791" max="1791" width="5.625" customWidth="1"/>
    <col min="1792" max="1794" width="14.625" customWidth="1"/>
    <col min="1795" max="1795" width="20" customWidth="1"/>
    <col min="1796" max="1796" width="11.875" customWidth="1"/>
    <col min="1797" max="1797" width="11" customWidth="1"/>
    <col min="1798" max="1801" width="10.75" customWidth="1"/>
    <col min="1802" max="1802" width="15.875" customWidth="1"/>
    <col min="1804" max="1804" width="5.875" customWidth="1"/>
    <col min="1805" max="1805" width="6.25" customWidth="1"/>
    <col min="1806" max="1806" width="13.375" customWidth="1"/>
    <col min="1807" max="1807" width="14.875" customWidth="1"/>
    <col min="2035" max="2035" width="2.125" customWidth="1"/>
    <col min="2037" max="2037" width="7.125" customWidth="1"/>
    <col min="2038" max="2038" width="11.25" customWidth="1"/>
    <col min="2039" max="2039" width="14.875" customWidth="1"/>
    <col min="2040" max="2040" width="3.375" customWidth="1"/>
    <col min="2041" max="2041" width="3.125" customWidth="1"/>
    <col min="2042" max="2042" width="11.625" customWidth="1"/>
    <col min="2043" max="2043" width="9.125" customWidth="1"/>
    <col min="2044" max="2044" width="6.625" customWidth="1"/>
    <col min="2045" max="2045" width="2.125" customWidth="1"/>
    <col min="2046" max="2046" width="12.625" customWidth="1"/>
    <col min="2047" max="2047" width="5.625" customWidth="1"/>
    <col min="2048" max="2050" width="14.625" customWidth="1"/>
    <col min="2051" max="2051" width="20" customWidth="1"/>
    <col min="2052" max="2052" width="11.875" customWidth="1"/>
    <col min="2053" max="2053" width="11" customWidth="1"/>
    <col min="2054" max="2057" width="10.75" customWidth="1"/>
    <col min="2058" max="2058" width="15.875" customWidth="1"/>
    <col min="2060" max="2060" width="5.875" customWidth="1"/>
    <col min="2061" max="2061" width="6.25" customWidth="1"/>
    <col min="2062" max="2062" width="13.375" customWidth="1"/>
    <col min="2063" max="2063" width="14.875" customWidth="1"/>
    <col min="2291" max="2291" width="2.125" customWidth="1"/>
    <col min="2293" max="2293" width="7.125" customWidth="1"/>
    <col min="2294" max="2294" width="11.25" customWidth="1"/>
    <col min="2295" max="2295" width="14.875" customWidth="1"/>
    <col min="2296" max="2296" width="3.375" customWidth="1"/>
    <col min="2297" max="2297" width="3.125" customWidth="1"/>
    <col min="2298" max="2298" width="11.625" customWidth="1"/>
    <col min="2299" max="2299" width="9.125" customWidth="1"/>
    <col min="2300" max="2300" width="6.625" customWidth="1"/>
    <col min="2301" max="2301" width="2.125" customWidth="1"/>
    <col min="2302" max="2302" width="12.625" customWidth="1"/>
    <col min="2303" max="2303" width="5.625" customWidth="1"/>
    <col min="2304" max="2306" width="14.625" customWidth="1"/>
    <col min="2307" max="2307" width="20" customWidth="1"/>
    <col min="2308" max="2308" width="11.875" customWidth="1"/>
    <col min="2309" max="2309" width="11" customWidth="1"/>
    <col min="2310" max="2313" width="10.75" customWidth="1"/>
    <col min="2314" max="2314" width="15.875" customWidth="1"/>
    <col min="2316" max="2316" width="5.875" customWidth="1"/>
    <col min="2317" max="2317" width="6.25" customWidth="1"/>
    <col min="2318" max="2318" width="13.375" customWidth="1"/>
    <col min="2319" max="2319" width="14.875" customWidth="1"/>
    <col min="2547" max="2547" width="2.125" customWidth="1"/>
    <col min="2549" max="2549" width="7.125" customWidth="1"/>
    <col min="2550" max="2550" width="11.25" customWidth="1"/>
    <col min="2551" max="2551" width="14.875" customWidth="1"/>
    <col min="2552" max="2552" width="3.375" customWidth="1"/>
    <col min="2553" max="2553" width="3.125" customWidth="1"/>
    <col min="2554" max="2554" width="11.625" customWidth="1"/>
    <col min="2555" max="2555" width="9.125" customWidth="1"/>
    <col min="2556" max="2556" width="6.625" customWidth="1"/>
    <col min="2557" max="2557" width="2.125" customWidth="1"/>
    <col min="2558" max="2558" width="12.625" customWidth="1"/>
    <col min="2559" max="2559" width="5.625" customWidth="1"/>
    <col min="2560" max="2562" width="14.625" customWidth="1"/>
    <col min="2563" max="2563" width="20" customWidth="1"/>
    <col min="2564" max="2564" width="11.875" customWidth="1"/>
    <col min="2565" max="2565" width="11" customWidth="1"/>
    <col min="2566" max="2569" width="10.75" customWidth="1"/>
    <col min="2570" max="2570" width="15.875" customWidth="1"/>
    <col min="2572" max="2572" width="5.875" customWidth="1"/>
    <col min="2573" max="2573" width="6.25" customWidth="1"/>
    <col min="2574" max="2574" width="13.375" customWidth="1"/>
    <col min="2575" max="2575" width="14.875" customWidth="1"/>
    <col min="2803" max="2803" width="2.125" customWidth="1"/>
    <col min="2805" max="2805" width="7.125" customWidth="1"/>
    <col min="2806" max="2806" width="11.25" customWidth="1"/>
    <col min="2807" max="2807" width="14.875" customWidth="1"/>
    <col min="2808" max="2808" width="3.375" customWidth="1"/>
    <col min="2809" max="2809" width="3.125" customWidth="1"/>
    <col min="2810" max="2810" width="11.625" customWidth="1"/>
    <col min="2811" max="2811" width="9.125" customWidth="1"/>
    <col min="2812" max="2812" width="6.625" customWidth="1"/>
    <col min="2813" max="2813" width="2.125" customWidth="1"/>
    <col min="2814" max="2814" width="12.625" customWidth="1"/>
    <col min="2815" max="2815" width="5.625" customWidth="1"/>
    <col min="2816" max="2818" width="14.625" customWidth="1"/>
    <col min="2819" max="2819" width="20" customWidth="1"/>
    <col min="2820" max="2820" width="11.875" customWidth="1"/>
    <col min="2821" max="2821" width="11" customWidth="1"/>
    <col min="2822" max="2825" width="10.75" customWidth="1"/>
    <col min="2826" max="2826" width="15.875" customWidth="1"/>
    <col min="2828" max="2828" width="5.875" customWidth="1"/>
    <col min="2829" max="2829" width="6.25" customWidth="1"/>
    <col min="2830" max="2830" width="13.375" customWidth="1"/>
    <col min="2831" max="2831" width="14.875" customWidth="1"/>
    <col min="3059" max="3059" width="2.125" customWidth="1"/>
    <col min="3061" max="3061" width="7.125" customWidth="1"/>
    <col min="3062" max="3062" width="11.25" customWidth="1"/>
    <col min="3063" max="3063" width="14.875" customWidth="1"/>
    <col min="3064" max="3064" width="3.375" customWidth="1"/>
    <col min="3065" max="3065" width="3.125" customWidth="1"/>
    <col min="3066" max="3066" width="11.625" customWidth="1"/>
    <col min="3067" max="3067" width="9.125" customWidth="1"/>
    <col min="3068" max="3068" width="6.625" customWidth="1"/>
    <col min="3069" max="3069" width="2.125" customWidth="1"/>
    <col min="3070" max="3070" width="12.625" customWidth="1"/>
    <col min="3071" max="3071" width="5.625" customWidth="1"/>
    <col min="3072" max="3074" width="14.625" customWidth="1"/>
    <col min="3075" max="3075" width="20" customWidth="1"/>
    <col min="3076" max="3076" width="11.875" customWidth="1"/>
    <col min="3077" max="3077" width="11" customWidth="1"/>
    <col min="3078" max="3081" width="10.75" customWidth="1"/>
    <col min="3082" max="3082" width="15.875" customWidth="1"/>
    <col min="3084" max="3084" width="5.875" customWidth="1"/>
    <col min="3085" max="3085" width="6.25" customWidth="1"/>
    <col min="3086" max="3086" width="13.375" customWidth="1"/>
    <col min="3087" max="3087" width="14.875" customWidth="1"/>
    <col min="3315" max="3315" width="2.125" customWidth="1"/>
    <col min="3317" max="3317" width="7.125" customWidth="1"/>
    <col min="3318" max="3318" width="11.25" customWidth="1"/>
    <col min="3319" max="3319" width="14.875" customWidth="1"/>
    <col min="3320" max="3320" width="3.375" customWidth="1"/>
    <col min="3321" max="3321" width="3.125" customWidth="1"/>
    <col min="3322" max="3322" width="11.625" customWidth="1"/>
    <col min="3323" max="3323" width="9.125" customWidth="1"/>
    <col min="3324" max="3324" width="6.625" customWidth="1"/>
    <col min="3325" max="3325" width="2.125" customWidth="1"/>
    <col min="3326" max="3326" width="12.625" customWidth="1"/>
    <col min="3327" max="3327" width="5.625" customWidth="1"/>
    <col min="3328" max="3330" width="14.625" customWidth="1"/>
    <col min="3331" max="3331" width="20" customWidth="1"/>
    <col min="3332" max="3332" width="11.875" customWidth="1"/>
    <col min="3333" max="3333" width="11" customWidth="1"/>
    <col min="3334" max="3337" width="10.75" customWidth="1"/>
    <col min="3338" max="3338" width="15.875" customWidth="1"/>
    <col min="3340" max="3340" width="5.875" customWidth="1"/>
    <col min="3341" max="3341" width="6.25" customWidth="1"/>
    <col min="3342" max="3342" width="13.375" customWidth="1"/>
    <col min="3343" max="3343" width="14.875" customWidth="1"/>
    <col min="3571" max="3571" width="2.125" customWidth="1"/>
    <col min="3573" max="3573" width="7.125" customWidth="1"/>
    <col min="3574" max="3574" width="11.25" customWidth="1"/>
    <col min="3575" max="3575" width="14.875" customWidth="1"/>
    <col min="3576" max="3576" width="3.375" customWidth="1"/>
    <col min="3577" max="3577" width="3.125" customWidth="1"/>
    <col min="3578" max="3578" width="11.625" customWidth="1"/>
    <col min="3579" max="3579" width="9.125" customWidth="1"/>
    <col min="3580" max="3580" width="6.625" customWidth="1"/>
    <col min="3581" max="3581" width="2.125" customWidth="1"/>
    <col min="3582" max="3582" width="12.625" customWidth="1"/>
    <col min="3583" max="3583" width="5.625" customWidth="1"/>
    <col min="3584" max="3586" width="14.625" customWidth="1"/>
    <col min="3587" max="3587" width="20" customWidth="1"/>
    <col min="3588" max="3588" width="11.875" customWidth="1"/>
    <col min="3589" max="3589" width="11" customWidth="1"/>
    <col min="3590" max="3593" width="10.75" customWidth="1"/>
    <col min="3594" max="3594" width="15.875" customWidth="1"/>
    <col min="3596" max="3596" width="5.875" customWidth="1"/>
    <col min="3597" max="3597" width="6.25" customWidth="1"/>
    <col min="3598" max="3598" width="13.375" customWidth="1"/>
    <col min="3599" max="3599" width="14.875" customWidth="1"/>
    <col min="3827" max="3827" width="2.125" customWidth="1"/>
    <col min="3829" max="3829" width="7.125" customWidth="1"/>
    <col min="3830" max="3830" width="11.25" customWidth="1"/>
    <col min="3831" max="3831" width="14.875" customWidth="1"/>
    <col min="3832" max="3832" width="3.375" customWidth="1"/>
    <col min="3833" max="3833" width="3.125" customWidth="1"/>
    <col min="3834" max="3834" width="11.625" customWidth="1"/>
    <col min="3835" max="3835" width="9.125" customWidth="1"/>
    <col min="3836" max="3836" width="6.625" customWidth="1"/>
    <col min="3837" max="3837" width="2.125" customWidth="1"/>
    <col min="3838" max="3838" width="12.625" customWidth="1"/>
    <col min="3839" max="3839" width="5.625" customWidth="1"/>
    <col min="3840" max="3842" width="14.625" customWidth="1"/>
    <col min="3843" max="3843" width="20" customWidth="1"/>
    <col min="3844" max="3844" width="11.875" customWidth="1"/>
    <col min="3845" max="3845" width="11" customWidth="1"/>
    <col min="3846" max="3849" width="10.75" customWidth="1"/>
    <col min="3850" max="3850" width="15.875" customWidth="1"/>
    <col min="3852" max="3852" width="5.875" customWidth="1"/>
    <col min="3853" max="3853" width="6.25" customWidth="1"/>
    <col min="3854" max="3854" width="13.375" customWidth="1"/>
    <col min="3855" max="3855" width="14.875" customWidth="1"/>
    <col min="4083" max="4083" width="2.125" customWidth="1"/>
    <col min="4085" max="4085" width="7.125" customWidth="1"/>
    <col min="4086" max="4086" width="11.25" customWidth="1"/>
    <col min="4087" max="4087" width="14.875" customWidth="1"/>
    <col min="4088" max="4088" width="3.375" customWidth="1"/>
    <col min="4089" max="4089" width="3.125" customWidth="1"/>
    <col min="4090" max="4090" width="11.625" customWidth="1"/>
    <col min="4091" max="4091" width="9.125" customWidth="1"/>
    <col min="4092" max="4092" width="6.625" customWidth="1"/>
    <col min="4093" max="4093" width="2.125" customWidth="1"/>
    <col min="4094" max="4094" width="12.625" customWidth="1"/>
    <col min="4095" max="4095" width="5.625" customWidth="1"/>
    <col min="4096" max="4098" width="14.625" customWidth="1"/>
    <col min="4099" max="4099" width="20" customWidth="1"/>
    <col min="4100" max="4100" width="11.875" customWidth="1"/>
    <col min="4101" max="4101" width="11" customWidth="1"/>
    <col min="4102" max="4105" width="10.75" customWidth="1"/>
    <col min="4106" max="4106" width="15.875" customWidth="1"/>
    <col min="4108" max="4108" width="5.875" customWidth="1"/>
    <col min="4109" max="4109" width="6.25" customWidth="1"/>
    <col min="4110" max="4110" width="13.375" customWidth="1"/>
    <col min="4111" max="4111" width="14.875" customWidth="1"/>
    <col min="4339" max="4339" width="2.125" customWidth="1"/>
    <col min="4341" max="4341" width="7.125" customWidth="1"/>
    <col min="4342" max="4342" width="11.25" customWidth="1"/>
    <col min="4343" max="4343" width="14.875" customWidth="1"/>
    <col min="4344" max="4344" width="3.375" customWidth="1"/>
    <col min="4345" max="4345" width="3.125" customWidth="1"/>
    <col min="4346" max="4346" width="11.625" customWidth="1"/>
    <col min="4347" max="4347" width="9.125" customWidth="1"/>
    <col min="4348" max="4348" width="6.625" customWidth="1"/>
    <col min="4349" max="4349" width="2.125" customWidth="1"/>
    <col min="4350" max="4350" width="12.625" customWidth="1"/>
    <col min="4351" max="4351" width="5.625" customWidth="1"/>
    <col min="4352" max="4354" width="14.625" customWidth="1"/>
    <col min="4355" max="4355" width="20" customWidth="1"/>
    <col min="4356" max="4356" width="11.875" customWidth="1"/>
    <col min="4357" max="4357" width="11" customWidth="1"/>
    <col min="4358" max="4361" width="10.75" customWidth="1"/>
    <col min="4362" max="4362" width="15.875" customWidth="1"/>
    <col min="4364" max="4364" width="5.875" customWidth="1"/>
    <col min="4365" max="4365" width="6.25" customWidth="1"/>
    <col min="4366" max="4366" width="13.375" customWidth="1"/>
    <col min="4367" max="4367" width="14.875" customWidth="1"/>
    <col min="4595" max="4595" width="2.125" customWidth="1"/>
    <col min="4597" max="4597" width="7.125" customWidth="1"/>
    <col min="4598" max="4598" width="11.25" customWidth="1"/>
    <col min="4599" max="4599" width="14.875" customWidth="1"/>
    <col min="4600" max="4600" width="3.375" customWidth="1"/>
    <col min="4601" max="4601" width="3.125" customWidth="1"/>
    <col min="4602" max="4602" width="11.625" customWidth="1"/>
    <col min="4603" max="4603" width="9.125" customWidth="1"/>
    <col min="4604" max="4604" width="6.625" customWidth="1"/>
    <col min="4605" max="4605" width="2.125" customWidth="1"/>
    <col min="4606" max="4606" width="12.625" customWidth="1"/>
    <col min="4607" max="4607" width="5.625" customWidth="1"/>
    <col min="4608" max="4610" width="14.625" customWidth="1"/>
    <col min="4611" max="4611" width="20" customWidth="1"/>
    <col min="4612" max="4612" width="11.875" customWidth="1"/>
    <col min="4613" max="4613" width="11" customWidth="1"/>
    <col min="4614" max="4617" width="10.75" customWidth="1"/>
    <col min="4618" max="4618" width="15.875" customWidth="1"/>
    <col min="4620" max="4620" width="5.875" customWidth="1"/>
    <col min="4621" max="4621" width="6.25" customWidth="1"/>
    <col min="4622" max="4622" width="13.375" customWidth="1"/>
    <col min="4623" max="4623" width="14.875" customWidth="1"/>
    <col min="4851" max="4851" width="2.125" customWidth="1"/>
    <col min="4853" max="4853" width="7.125" customWidth="1"/>
    <col min="4854" max="4854" width="11.25" customWidth="1"/>
    <col min="4855" max="4855" width="14.875" customWidth="1"/>
    <col min="4856" max="4856" width="3.375" customWidth="1"/>
    <col min="4857" max="4857" width="3.125" customWidth="1"/>
    <col min="4858" max="4858" width="11.625" customWidth="1"/>
    <col min="4859" max="4859" width="9.125" customWidth="1"/>
    <col min="4860" max="4860" width="6.625" customWidth="1"/>
    <col min="4861" max="4861" width="2.125" customWidth="1"/>
    <col min="4862" max="4862" width="12.625" customWidth="1"/>
    <col min="4863" max="4863" width="5.625" customWidth="1"/>
    <col min="4864" max="4866" width="14.625" customWidth="1"/>
    <col min="4867" max="4867" width="20" customWidth="1"/>
    <col min="4868" max="4868" width="11.875" customWidth="1"/>
    <col min="4869" max="4869" width="11" customWidth="1"/>
    <col min="4870" max="4873" width="10.75" customWidth="1"/>
    <col min="4874" max="4874" width="15.875" customWidth="1"/>
    <col min="4876" max="4876" width="5.875" customWidth="1"/>
    <col min="4877" max="4877" width="6.25" customWidth="1"/>
    <col min="4878" max="4878" width="13.375" customWidth="1"/>
    <col min="4879" max="4879" width="14.875" customWidth="1"/>
    <col min="5107" max="5107" width="2.125" customWidth="1"/>
    <col min="5109" max="5109" width="7.125" customWidth="1"/>
    <col min="5110" max="5110" width="11.25" customWidth="1"/>
    <col min="5111" max="5111" width="14.875" customWidth="1"/>
    <col min="5112" max="5112" width="3.375" customWidth="1"/>
    <col min="5113" max="5113" width="3.125" customWidth="1"/>
    <col min="5114" max="5114" width="11.625" customWidth="1"/>
    <col min="5115" max="5115" width="9.125" customWidth="1"/>
    <col min="5116" max="5116" width="6.625" customWidth="1"/>
    <col min="5117" max="5117" width="2.125" customWidth="1"/>
    <col min="5118" max="5118" width="12.625" customWidth="1"/>
    <col min="5119" max="5119" width="5.625" customWidth="1"/>
    <col min="5120" max="5122" width="14.625" customWidth="1"/>
    <col min="5123" max="5123" width="20" customWidth="1"/>
    <col min="5124" max="5124" width="11.875" customWidth="1"/>
    <col min="5125" max="5125" width="11" customWidth="1"/>
    <col min="5126" max="5129" width="10.75" customWidth="1"/>
    <col min="5130" max="5130" width="15.875" customWidth="1"/>
    <col min="5132" max="5132" width="5.875" customWidth="1"/>
    <col min="5133" max="5133" width="6.25" customWidth="1"/>
    <col min="5134" max="5134" width="13.375" customWidth="1"/>
    <col min="5135" max="5135" width="14.875" customWidth="1"/>
    <col min="5363" max="5363" width="2.125" customWidth="1"/>
    <col min="5365" max="5365" width="7.125" customWidth="1"/>
    <col min="5366" max="5366" width="11.25" customWidth="1"/>
    <col min="5367" max="5367" width="14.875" customWidth="1"/>
    <col min="5368" max="5368" width="3.375" customWidth="1"/>
    <col min="5369" max="5369" width="3.125" customWidth="1"/>
    <col min="5370" max="5370" width="11.625" customWidth="1"/>
    <col min="5371" max="5371" width="9.125" customWidth="1"/>
    <col min="5372" max="5372" width="6.625" customWidth="1"/>
    <col min="5373" max="5373" width="2.125" customWidth="1"/>
    <col min="5374" max="5374" width="12.625" customWidth="1"/>
    <col min="5375" max="5375" width="5.625" customWidth="1"/>
    <col min="5376" max="5378" width="14.625" customWidth="1"/>
    <col min="5379" max="5379" width="20" customWidth="1"/>
    <col min="5380" max="5380" width="11.875" customWidth="1"/>
    <col min="5381" max="5381" width="11" customWidth="1"/>
    <col min="5382" max="5385" width="10.75" customWidth="1"/>
    <col min="5386" max="5386" width="15.875" customWidth="1"/>
    <col min="5388" max="5388" width="5.875" customWidth="1"/>
    <col min="5389" max="5389" width="6.25" customWidth="1"/>
    <col min="5390" max="5390" width="13.375" customWidth="1"/>
    <col min="5391" max="5391" width="14.875" customWidth="1"/>
    <col min="5619" max="5619" width="2.125" customWidth="1"/>
    <col min="5621" max="5621" width="7.125" customWidth="1"/>
    <col min="5622" max="5622" width="11.25" customWidth="1"/>
    <col min="5623" max="5623" width="14.875" customWidth="1"/>
    <col min="5624" max="5624" width="3.375" customWidth="1"/>
    <col min="5625" max="5625" width="3.125" customWidth="1"/>
    <col min="5626" max="5626" width="11.625" customWidth="1"/>
    <col min="5627" max="5627" width="9.125" customWidth="1"/>
    <col min="5628" max="5628" width="6.625" customWidth="1"/>
    <col min="5629" max="5629" width="2.125" customWidth="1"/>
    <col min="5630" max="5630" width="12.625" customWidth="1"/>
    <col min="5631" max="5631" width="5.625" customWidth="1"/>
    <col min="5632" max="5634" width="14.625" customWidth="1"/>
    <col min="5635" max="5635" width="20" customWidth="1"/>
    <col min="5636" max="5636" width="11.875" customWidth="1"/>
    <col min="5637" max="5637" width="11" customWidth="1"/>
    <col min="5638" max="5641" width="10.75" customWidth="1"/>
    <col min="5642" max="5642" width="15.875" customWidth="1"/>
    <col min="5644" max="5644" width="5.875" customWidth="1"/>
    <col min="5645" max="5645" width="6.25" customWidth="1"/>
    <col min="5646" max="5646" width="13.375" customWidth="1"/>
    <col min="5647" max="5647" width="14.875" customWidth="1"/>
    <col min="5875" max="5875" width="2.125" customWidth="1"/>
    <col min="5877" max="5877" width="7.125" customWidth="1"/>
    <col min="5878" max="5878" width="11.25" customWidth="1"/>
    <col min="5879" max="5879" width="14.875" customWidth="1"/>
    <col min="5880" max="5880" width="3.375" customWidth="1"/>
    <col min="5881" max="5881" width="3.125" customWidth="1"/>
    <col min="5882" max="5882" width="11.625" customWidth="1"/>
    <col min="5883" max="5883" width="9.125" customWidth="1"/>
    <col min="5884" max="5884" width="6.625" customWidth="1"/>
    <col min="5885" max="5885" width="2.125" customWidth="1"/>
    <col min="5886" max="5886" width="12.625" customWidth="1"/>
    <col min="5887" max="5887" width="5.625" customWidth="1"/>
    <col min="5888" max="5890" width="14.625" customWidth="1"/>
    <col min="5891" max="5891" width="20" customWidth="1"/>
    <col min="5892" max="5892" width="11.875" customWidth="1"/>
    <col min="5893" max="5893" width="11" customWidth="1"/>
    <col min="5894" max="5897" width="10.75" customWidth="1"/>
    <col min="5898" max="5898" width="15.875" customWidth="1"/>
    <col min="5900" max="5900" width="5.875" customWidth="1"/>
    <col min="5901" max="5901" width="6.25" customWidth="1"/>
    <col min="5902" max="5902" width="13.375" customWidth="1"/>
    <col min="5903" max="5903" width="14.875" customWidth="1"/>
    <col min="6131" max="6131" width="2.125" customWidth="1"/>
    <col min="6133" max="6133" width="7.125" customWidth="1"/>
    <col min="6134" max="6134" width="11.25" customWidth="1"/>
    <col min="6135" max="6135" width="14.875" customWidth="1"/>
    <col min="6136" max="6136" width="3.375" customWidth="1"/>
    <col min="6137" max="6137" width="3.125" customWidth="1"/>
    <col min="6138" max="6138" width="11.625" customWidth="1"/>
    <col min="6139" max="6139" width="9.125" customWidth="1"/>
    <col min="6140" max="6140" width="6.625" customWidth="1"/>
    <col min="6141" max="6141" width="2.125" customWidth="1"/>
    <col min="6142" max="6142" width="12.625" customWidth="1"/>
    <col min="6143" max="6143" width="5.625" customWidth="1"/>
    <col min="6144" max="6146" width="14.625" customWidth="1"/>
    <col min="6147" max="6147" width="20" customWidth="1"/>
    <col min="6148" max="6148" width="11.875" customWidth="1"/>
    <col min="6149" max="6149" width="11" customWidth="1"/>
    <col min="6150" max="6153" width="10.75" customWidth="1"/>
    <col min="6154" max="6154" width="15.875" customWidth="1"/>
    <col min="6156" max="6156" width="5.875" customWidth="1"/>
    <col min="6157" max="6157" width="6.25" customWidth="1"/>
    <col min="6158" max="6158" width="13.375" customWidth="1"/>
    <col min="6159" max="6159" width="14.875" customWidth="1"/>
    <col min="6387" max="6387" width="2.125" customWidth="1"/>
    <col min="6389" max="6389" width="7.125" customWidth="1"/>
    <col min="6390" max="6390" width="11.25" customWidth="1"/>
    <col min="6391" max="6391" width="14.875" customWidth="1"/>
    <col min="6392" max="6392" width="3.375" customWidth="1"/>
    <col min="6393" max="6393" width="3.125" customWidth="1"/>
    <col min="6394" max="6394" width="11.625" customWidth="1"/>
    <col min="6395" max="6395" width="9.125" customWidth="1"/>
    <col min="6396" max="6396" width="6.625" customWidth="1"/>
    <col min="6397" max="6397" width="2.125" customWidth="1"/>
    <col min="6398" max="6398" width="12.625" customWidth="1"/>
    <col min="6399" max="6399" width="5.625" customWidth="1"/>
    <col min="6400" max="6402" width="14.625" customWidth="1"/>
    <col min="6403" max="6403" width="20" customWidth="1"/>
    <col min="6404" max="6404" width="11.875" customWidth="1"/>
    <col min="6405" max="6405" width="11" customWidth="1"/>
    <col min="6406" max="6409" width="10.75" customWidth="1"/>
    <col min="6410" max="6410" width="15.875" customWidth="1"/>
    <col min="6412" max="6412" width="5.875" customWidth="1"/>
    <col min="6413" max="6413" width="6.25" customWidth="1"/>
    <col min="6414" max="6414" width="13.375" customWidth="1"/>
    <col min="6415" max="6415" width="14.875" customWidth="1"/>
    <col min="6643" max="6643" width="2.125" customWidth="1"/>
    <col min="6645" max="6645" width="7.125" customWidth="1"/>
    <col min="6646" max="6646" width="11.25" customWidth="1"/>
    <col min="6647" max="6647" width="14.875" customWidth="1"/>
    <col min="6648" max="6648" width="3.375" customWidth="1"/>
    <col min="6649" max="6649" width="3.125" customWidth="1"/>
    <col min="6650" max="6650" width="11.625" customWidth="1"/>
    <col min="6651" max="6651" width="9.125" customWidth="1"/>
    <col min="6652" max="6652" width="6.625" customWidth="1"/>
    <col min="6653" max="6653" width="2.125" customWidth="1"/>
    <col min="6654" max="6654" width="12.625" customWidth="1"/>
    <col min="6655" max="6655" width="5.625" customWidth="1"/>
    <col min="6656" max="6658" width="14.625" customWidth="1"/>
    <col min="6659" max="6659" width="20" customWidth="1"/>
    <col min="6660" max="6660" width="11.875" customWidth="1"/>
    <col min="6661" max="6661" width="11" customWidth="1"/>
    <col min="6662" max="6665" width="10.75" customWidth="1"/>
    <col min="6666" max="6666" width="15.875" customWidth="1"/>
    <col min="6668" max="6668" width="5.875" customWidth="1"/>
    <col min="6669" max="6669" width="6.25" customWidth="1"/>
    <col min="6670" max="6670" width="13.375" customWidth="1"/>
    <col min="6671" max="6671" width="14.875" customWidth="1"/>
    <col min="6899" max="6899" width="2.125" customWidth="1"/>
    <col min="6901" max="6901" width="7.125" customWidth="1"/>
    <col min="6902" max="6902" width="11.25" customWidth="1"/>
    <col min="6903" max="6903" width="14.875" customWidth="1"/>
    <col min="6904" max="6904" width="3.375" customWidth="1"/>
    <col min="6905" max="6905" width="3.125" customWidth="1"/>
    <col min="6906" max="6906" width="11.625" customWidth="1"/>
    <col min="6907" max="6907" width="9.125" customWidth="1"/>
    <col min="6908" max="6908" width="6.625" customWidth="1"/>
    <col min="6909" max="6909" width="2.125" customWidth="1"/>
    <col min="6910" max="6910" width="12.625" customWidth="1"/>
    <col min="6911" max="6911" width="5.625" customWidth="1"/>
    <col min="6912" max="6914" width="14.625" customWidth="1"/>
    <col min="6915" max="6915" width="20" customWidth="1"/>
    <col min="6916" max="6916" width="11.875" customWidth="1"/>
    <col min="6917" max="6917" width="11" customWidth="1"/>
    <col min="6918" max="6921" width="10.75" customWidth="1"/>
    <col min="6922" max="6922" width="15.875" customWidth="1"/>
    <col min="6924" max="6924" width="5.875" customWidth="1"/>
    <col min="6925" max="6925" width="6.25" customWidth="1"/>
    <col min="6926" max="6926" width="13.375" customWidth="1"/>
    <col min="6927" max="6927" width="14.875" customWidth="1"/>
    <col min="7155" max="7155" width="2.125" customWidth="1"/>
    <col min="7157" max="7157" width="7.125" customWidth="1"/>
    <col min="7158" max="7158" width="11.25" customWidth="1"/>
    <col min="7159" max="7159" width="14.875" customWidth="1"/>
    <col min="7160" max="7160" width="3.375" customWidth="1"/>
    <col min="7161" max="7161" width="3.125" customWidth="1"/>
    <col min="7162" max="7162" width="11.625" customWidth="1"/>
    <col min="7163" max="7163" width="9.125" customWidth="1"/>
    <col min="7164" max="7164" width="6.625" customWidth="1"/>
    <col min="7165" max="7165" width="2.125" customWidth="1"/>
    <col min="7166" max="7166" width="12.625" customWidth="1"/>
    <col min="7167" max="7167" width="5.625" customWidth="1"/>
    <col min="7168" max="7170" width="14.625" customWidth="1"/>
    <col min="7171" max="7171" width="20" customWidth="1"/>
    <col min="7172" max="7172" width="11.875" customWidth="1"/>
    <col min="7173" max="7173" width="11" customWidth="1"/>
    <col min="7174" max="7177" width="10.75" customWidth="1"/>
    <col min="7178" max="7178" width="15.875" customWidth="1"/>
    <col min="7180" max="7180" width="5.875" customWidth="1"/>
    <col min="7181" max="7181" width="6.25" customWidth="1"/>
    <col min="7182" max="7182" width="13.375" customWidth="1"/>
    <col min="7183" max="7183" width="14.875" customWidth="1"/>
    <col min="7411" max="7411" width="2.125" customWidth="1"/>
    <col min="7413" max="7413" width="7.125" customWidth="1"/>
    <col min="7414" max="7414" width="11.25" customWidth="1"/>
    <col min="7415" max="7415" width="14.875" customWidth="1"/>
    <col min="7416" max="7416" width="3.375" customWidth="1"/>
    <col min="7417" max="7417" width="3.125" customWidth="1"/>
    <col min="7418" max="7418" width="11.625" customWidth="1"/>
    <col min="7419" max="7419" width="9.125" customWidth="1"/>
    <col min="7420" max="7420" width="6.625" customWidth="1"/>
    <col min="7421" max="7421" width="2.125" customWidth="1"/>
    <col min="7422" max="7422" width="12.625" customWidth="1"/>
    <col min="7423" max="7423" width="5.625" customWidth="1"/>
    <col min="7424" max="7426" width="14.625" customWidth="1"/>
    <col min="7427" max="7427" width="20" customWidth="1"/>
    <col min="7428" max="7428" width="11.875" customWidth="1"/>
    <col min="7429" max="7429" width="11" customWidth="1"/>
    <col min="7430" max="7433" width="10.75" customWidth="1"/>
    <col min="7434" max="7434" width="15.875" customWidth="1"/>
    <col min="7436" max="7436" width="5.875" customWidth="1"/>
    <col min="7437" max="7437" width="6.25" customWidth="1"/>
    <col min="7438" max="7438" width="13.375" customWidth="1"/>
    <col min="7439" max="7439" width="14.875" customWidth="1"/>
    <col min="7667" max="7667" width="2.125" customWidth="1"/>
    <col min="7669" max="7669" width="7.125" customWidth="1"/>
    <col min="7670" max="7670" width="11.25" customWidth="1"/>
    <col min="7671" max="7671" width="14.875" customWidth="1"/>
    <col min="7672" max="7672" width="3.375" customWidth="1"/>
    <col min="7673" max="7673" width="3.125" customWidth="1"/>
    <col min="7674" max="7674" width="11.625" customWidth="1"/>
    <col min="7675" max="7675" width="9.125" customWidth="1"/>
    <col min="7676" max="7676" width="6.625" customWidth="1"/>
    <col min="7677" max="7677" width="2.125" customWidth="1"/>
    <col min="7678" max="7678" width="12.625" customWidth="1"/>
    <col min="7679" max="7679" width="5.625" customWidth="1"/>
    <col min="7680" max="7682" width="14.625" customWidth="1"/>
    <col min="7683" max="7683" width="20" customWidth="1"/>
    <col min="7684" max="7684" width="11.875" customWidth="1"/>
    <col min="7685" max="7685" width="11" customWidth="1"/>
    <col min="7686" max="7689" width="10.75" customWidth="1"/>
    <col min="7690" max="7690" width="15.875" customWidth="1"/>
    <col min="7692" max="7692" width="5.875" customWidth="1"/>
    <col min="7693" max="7693" width="6.25" customWidth="1"/>
    <col min="7694" max="7694" width="13.375" customWidth="1"/>
    <col min="7695" max="7695" width="14.875" customWidth="1"/>
    <col min="7923" max="7923" width="2.125" customWidth="1"/>
    <col min="7925" max="7925" width="7.125" customWidth="1"/>
    <col min="7926" max="7926" width="11.25" customWidth="1"/>
    <col min="7927" max="7927" width="14.875" customWidth="1"/>
    <col min="7928" max="7928" width="3.375" customWidth="1"/>
    <col min="7929" max="7929" width="3.125" customWidth="1"/>
    <col min="7930" max="7930" width="11.625" customWidth="1"/>
    <col min="7931" max="7931" width="9.125" customWidth="1"/>
    <col min="7932" max="7932" width="6.625" customWidth="1"/>
    <col min="7933" max="7933" width="2.125" customWidth="1"/>
    <col min="7934" max="7934" width="12.625" customWidth="1"/>
    <col min="7935" max="7935" width="5.625" customWidth="1"/>
    <col min="7936" max="7938" width="14.625" customWidth="1"/>
    <col min="7939" max="7939" width="20" customWidth="1"/>
    <col min="7940" max="7940" width="11.875" customWidth="1"/>
    <col min="7941" max="7941" width="11" customWidth="1"/>
    <col min="7942" max="7945" width="10.75" customWidth="1"/>
    <col min="7946" max="7946" width="15.875" customWidth="1"/>
    <col min="7948" max="7948" width="5.875" customWidth="1"/>
    <col min="7949" max="7949" width="6.25" customWidth="1"/>
    <col min="7950" max="7950" width="13.375" customWidth="1"/>
    <col min="7951" max="7951" width="14.875" customWidth="1"/>
    <col min="8179" max="8179" width="2.125" customWidth="1"/>
    <col min="8181" max="8181" width="7.125" customWidth="1"/>
    <col min="8182" max="8182" width="11.25" customWidth="1"/>
    <col min="8183" max="8183" width="14.875" customWidth="1"/>
    <col min="8184" max="8184" width="3.375" customWidth="1"/>
    <col min="8185" max="8185" width="3.125" customWidth="1"/>
    <col min="8186" max="8186" width="11.625" customWidth="1"/>
    <col min="8187" max="8187" width="9.125" customWidth="1"/>
    <col min="8188" max="8188" width="6.625" customWidth="1"/>
    <col min="8189" max="8189" width="2.125" customWidth="1"/>
    <col min="8190" max="8190" width="12.625" customWidth="1"/>
    <col min="8191" max="8191" width="5.625" customWidth="1"/>
    <col min="8192" max="8194" width="14.625" customWidth="1"/>
    <col min="8195" max="8195" width="20" customWidth="1"/>
    <col min="8196" max="8196" width="11.875" customWidth="1"/>
    <col min="8197" max="8197" width="11" customWidth="1"/>
    <col min="8198" max="8201" width="10.75" customWidth="1"/>
    <col min="8202" max="8202" width="15.875" customWidth="1"/>
    <col min="8204" max="8204" width="5.875" customWidth="1"/>
    <col min="8205" max="8205" width="6.25" customWidth="1"/>
    <col min="8206" max="8206" width="13.375" customWidth="1"/>
    <col min="8207" max="8207" width="14.875" customWidth="1"/>
    <col min="8435" max="8435" width="2.125" customWidth="1"/>
    <col min="8437" max="8437" width="7.125" customWidth="1"/>
    <col min="8438" max="8438" width="11.25" customWidth="1"/>
    <col min="8439" max="8439" width="14.875" customWidth="1"/>
    <col min="8440" max="8440" width="3.375" customWidth="1"/>
    <col min="8441" max="8441" width="3.125" customWidth="1"/>
    <col min="8442" max="8442" width="11.625" customWidth="1"/>
    <col min="8443" max="8443" width="9.125" customWidth="1"/>
    <col min="8444" max="8444" width="6.625" customWidth="1"/>
    <col min="8445" max="8445" width="2.125" customWidth="1"/>
    <col min="8446" max="8446" width="12.625" customWidth="1"/>
    <col min="8447" max="8447" width="5.625" customWidth="1"/>
    <col min="8448" max="8450" width="14.625" customWidth="1"/>
    <col min="8451" max="8451" width="20" customWidth="1"/>
    <col min="8452" max="8452" width="11.875" customWidth="1"/>
    <col min="8453" max="8453" width="11" customWidth="1"/>
    <col min="8454" max="8457" width="10.75" customWidth="1"/>
    <col min="8458" max="8458" width="15.875" customWidth="1"/>
    <col min="8460" max="8460" width="5.875" customWidth="1"/>
    <col min="8461" max="8461" width="6.25" customWidth="1"/>
    <col min="8462" max="8462" width="13.375" customWidth="1"/>
    <col min="8463" max="8463" width="14.875" customWidth="1"/>
    <col min="8691" max="8691" width="2.125" customWidth="1"/>
    <col min="8693" max="8693" width="7.125" customWidth="1"/>
    <col min="8694" max="8694" width="11.25" customWidth="1"/>
    <col min="8695" max="8695" width="14.875" customWidth="1"/>
    <col min="8696" max="8696" width="3.375" customWidth="1"/>
    <col min="8697" max="8697" width="3.125" customWidth="1"/>
    <col min="8698" max="8698" width="11.625" customWidth="1"/>
    <col min="8699" max="8699" width="9.125" customWidth="1"/>
    <col min="8700" max="8700" width="6.625" customWidth="1"/>
    <col min="8701" max="8701" width="2.125" customWidth="1"/>
    <col min="8702" max="8702" width="12.625" customWidth="1"/>
    <col min="8703" max="8703" width="5.625" customWidth="1"/>
    <col min="8704" max="8706" width="14.625" customWidth="1"/>
    <col min="8707" max="8707" width="20" customWidth="1"/>
    <col min="8708" max="8708" width="11.875" customWidth="1"/>
    <col min="8709" max="8709" width="11" customWidth="1"/>
    <col min="8710" max="8713" width="10.75" customWidth="1"/>
    <col min="8714" max="8714" width="15.875" customWidth="1"/>
    <col min="8716" max="8716" width="5.875" customWidth="1"/>
    <col min="8717" max="8717" width="6.25" customWidth="1"/>
    <col min="8718" max="8718" width="13.375" customWidth="1"/>
    <col min="8719" max="8719" width="14.875" customWidth="1"/>
    <col min="8947" max="8947" width="2.125" customWidth="1"/>
    <col min="8949" max="8949" width="7.125" customWidth="1"/>
    <col min="8950" max="8950" width="11.25" customWidth="1"/>
    <col min="8951" max="8951" width="14.875" customWidth="1"/>
    <col min="8952" max="8952" width="3.375" customWidth="1"/>
    <col min="8953" max="8953" width="3.125" customWidth="1"/>
    <col min="8954" max="8954" width="11.625" customWidth="1"/>
    <col min="8955" max="8955" width="9.125" customWidth="1"/>
    <col min="8956" max="8956" width="6.625" customWidth="1"/>
    <col min="8957" max="8957" width="2.125" customWidth="1"/>
    <col min="8958" max="8958" width="12.625" customWidth="1"/>
    <col min="8959" max="8959" width="5.625" customWidth="1"/>
    <col min="8960" max="8962" width="14.625" customWidth="1"/>
    <col min="8963" max="8963" width="20" customWidth="1"/>
    <col min="8964" max="8964" width="11.875" customWidth="1"/>
    <col min="8965" max="8965" width="11" customWidth="1"/>
    <col min="8966" max="8969" width="10.75" customWidth="1"/>
    <col min="8970" max="8970" width="15.875" customWidth="1"/>
    <col min="8972" max="8972" width="5.875" customWidth="1"/>
    <col min="8973" max="8973" width="6.25" customWidth="1"/>
    <col min="8974" max="8974" width="13.375" customWidth="1"/>
    <col min="8975" max="8975" width="14.875" customWidth="1"/>
    <col min="9203" max="9203" width="2.125" customWidth="1"/>
    <col min="9205" max="9205" width="7.125" customWidth="1"/>
    <col min="9206" max="9206" width="11.25" customWidth="1"/>
    <col min="9207" max="9207" width="14.875" customWidth="1"/>
    <col min="9208" max="9208" width="3.375" customWidth="1"/>
    <col min="9209" max="9209" width="3.125" customWidth="1"/>
    <col min="9210" max="9210" width="11.625" customWidth="1"/>
    <col min="9211" max="9211" width="9.125" customWidth="1"/>
    <col min="9212" max="9212" width="6.625" customWidth="1"/>
    <col min="9213" max="9213" width="2.125" customWidth="1"/>
    <col min="9214" max="9214" width="12.625" customWidth="1"/>
    <col min="9215" max="9215" width="5.625" customWidth="1"/>
    <col min="9216" max="9218" width="14.625" customWidth="1"/>
    <col min="9219" max="9219" width="20" customWidth="1"/>
    <col min="9220" max="9220" width="11.875" customWidth="1"/>
    <col min="9221" max="9221" width="11" customWidth="1"/>
    <col min="9222" max="9225" width="10.75" customWidth="1"/>
    <col min="9226" max="9226" width="15.875" customWidth="1"/>
    <col min="9228" max="9228" width="5.875" customWidth="1"/>
    <col min="9229" max="9229" width="6.25" customWidth="1"/>
    <col min="9230" max="9230" width="13.375" customWidth="1"/>
    <col min="9231" max="9231" width="14.875" customWidth="1"/>
    <col min="9459" max="9459" width="2.125" customWidth="1"/>
    <col min="9461" max="9461" width="7.125" customWidth="1"/>
    <col min="9462" max="9462" width="11.25" customWidth="1"/>
    <col min="9463" max="9463" width="14.875" customWidth="1"/>
    <col min="9464" max="9464" width="3.375" customWidth="1"/>
    <col min="9465" max="9465" width="3.125" customWidth="1"/>
    <col min="9466" max="9466" width="11.625" customWidth="1"/>
    <col min="9467" max="9467" width="9.125" customWidth="1"/>
    <col min="9468" max="9468" width="6.625" customWidth="1"/>
    <col min="9469" max="9469" width="2.125" customWidth="1"/>
    <col min="9470" max="9470" width="12.625" customWidth="1"/>
    <col min="9471" max="9471" width="5.625" customWidth="1"/>
    <col min="9472" max="9474" width="14.625" customWidth="1"/>
    <col min="9475" max="9475" width="20" customWidth="1"/>
    <col min="9476" max="9476" width="11.875" customWidth="1"/>
    <col min="9477" max="9477" width="11" customWidth="1"/>
    <col min="9478" max="9481" width="10.75" customWidth="1"/>
    <col min="9482" max="9482" width="15.875" customWidth="1"/>
    <col min="9484" max="9484" width="5.875" customWidth="1"/>
    <col min="9485" max="9485" width="6.25" customWidth="1"/>
    <col min="9486" max="9486" width="13.375" customWidth="1"/>
    <col min="9487" max="9487" width="14.875" customWidth="1"/>
    <col min="9715" max="9715" width="2.125" customWidth="1"/>
    <col min="9717" max="9717" width="7.125" customWidth="1"/>
    <col min="9718" max="9718" width="11.25" customWidth="1"/>
    <col min="9719" max="9719" width="14.875" customWidth="1"/>
    <col min="9720" max="9720" width="3.375" customWidth="1"/>
    <col min="9721" max="9721" width="3.125" customWidth="1"/>
    <col min="9722" max="9722" width="11.625" customWidth="1"/>
    <col min="9723" max="9723" width="9.125" customWidth="1"/>
    <col min="9724" max="9724" width="6.625" customWidth="1"/>
    <col min="9725" max="9725" width="2.125" customWidth="1"/>
    <col min="9726" max="9726" width="12.625" customWidth="1"/>
    <col min="9727" max="9727" width="5.625" customWidth="1"/>
    <col min="9728" max="9730" width="14.625" customWidth="1"/>
    <col min="9731" max="9731" width="20" customWidth="1"/>
    <col min="9732" max="9732" width="11.875" customWidth="1"/>
    <col min="9733" max="9733" width="11" customWidth="1"/>
    <col min="9734" max="9737" width="10.75" customWidth="1"/>
    <col min="9738" max="9738" width="15.875" customWidth="1"/>
    <col min="9740" max="9740" width="5.875" customWidth="1"/>
    <col min="9741" max="9741" width="6.25" customWidth="1"/>
    <col min="9742" max="9742" width="13.375" customWidth="1"/>
    <col min="9743" max="9743" width="14.875" customWidth="1"/>
    <col min="9971" max="9971" width="2.125" customWidth="1"/>
    <col min="9973" max="9973" width="7.125" customWidth="1"/>
    <col min="9974" max="9974" width="11.25" customWidth="1"/>
    <col min="9975" max="9975" width="14.875" customWidth="1"/>
    <col min="9976" max="9976" width="3.375" customWidth="1"/>
    <col min="9977" max="9977" width="3.125" customWidth="1"/>
    <col min="9978" max="9978" width="11.625" customWidth="1"/>
    <col min="9979" max="9979" width="9.125" customWidth="1"/>
    <col min="9980" max="9980" width="6.625" customWidth="1"/>
    <col min="9981" max="9981" width="2.125" customWidth="1"/>
    <col min="9982" max="9982" width="12.625" customWidth="1"/>
    <col min="9983" max="9983" width="5.625" customWidth="1"/>
    <col min="9984" max="9986" width="14.625" customWidth="1"/>
    <col min="9987" max="9987" width="20" customWidth="1"/>
    <col min="9988" max="9988" width="11.875" customWidth="1"/>
    <col min="9989" max="9989" width="11" customWidth="1"/>
    <col min="9990" max="9993" width="10.75" customWidth="1"/>
    <col min="9994" max="9994" width="15.875" customWidth="1"/>
    <col min="9996" max="9996" width="5.875" customWidth="1"/>
    <col min="9997" max="9997" width="6.25" customWidth="1"/>
    <col min="9998" max="9998" width="13.375" customWidth="1"/>
    <col min="9999" max="9999" width="14.875" customWidth="1"/>
    <col min="10227" max="10227" width="2.125" customWidth="1"/>
    <col min="10229" max="10229" width="7.125" customWidth="1"/>
    <col min="10230" max="10230" width="11.25" customWidth="1"/>
    <col min="10231" max="10231" width="14.875" customWidth="1"/>
    <col min="10232" max="10232" width="3.375" customWidth="1"/>
    <col min="10233" max="10233" width="3.125" customWidth="1"/>
    <col min="10234" max="10234" width="11.625" customWidth="1"/>
    <col min="10235" max="10235" width="9.125" customWidth="1"/>
    <col min="10236" max="10236" width="6.625" customWidth="1"/>
    <col min="10237" max="10237" width="2.125" customWidth="1"/>
    <col min="10238" max="10238" width="12.625" customWidth="1"/>
    <col min="10239" max="10239" width="5.625" customWidth="1"/>
    <col min="10240" max="10242" width="14.625" customWidth="1"/>
    <col min="10243" max="10243" width="20" customWidth="1"/>
    <col min="10244" max="10244" width="11.875" customWidth="1"/>
    <col min="10245" max="10245" width="11" customWidth="1"/>
    <col min="10246" max="10249" width="10.75" customWidth="1"/>
    <col min="10250" max="10250" width="15.875" customWidth="1"/>
    <col min="10252" max="10252" width="5.875" customWidth="1"/>
    <col min="10253" max="10253" width="6.25" customWidth="1"/>
    <col min="10254" max="10254" width="13.375" customWidth="1"/>
    <col min="10255" max="10255" width="14.875" customWidth="1"/>
    <col min="10483" max="10483" width="2.125" customWidth="1"/>
    <col min="10485" max="10485" width="7.125" customWidth="1"/>
    <col min="10486" max="10486" width="11.25" customWidth="1"/>
    <col min="10487" max="10487" width="14.875" customWidth="1"/>
    <col min="10488" max="10488" width="3.375" customWidth="1"/>
    <col min="10489" max="10489" width="3.125" customWidth="1"/>
    <col min="10490" max="10490" width="11.625" customWidth="1"/>
    <col min="10491" max="10491" width="9.125" customWidth="1"/>
    <col min="10492" max="10492" width="6.625" customWidth="1"/>
    <col min="10493" max="10493" width="2.125" customWidth="1"/>
    <col min="10494" max="10494" width="12.625" customWidth="1"/>
    <col min="10495" max="10495" width="5.625" customWidth="1"/>
    <col min="10496" max="10498" width="14.625" customWidth="1"/>
    <col min="10499" max="10499" width="20" customWidth="1"/>
    <col min="10500" max="10500" width="11.875" customWidth="1"/>
    <col min="10501" max="10501" width="11" customWidth="1"/>
    <col min="10502" max="10505" width="10.75" customWidth="1"/>
    <col min="10506" max="10506" width="15.875" customWidth="1"/>
    <col min="10508" max="10508" width="5.875" customWidth="1"/>
    <col min="10509" max="10509" width="6.25" customWidth="1"/>
    <col min="10510" max="10510" width="13.375" customWidth="1"/>
    <col min="10511" max="10511" width="14.875" customWidth="1"/>
    <col min="10739" max="10739" width="2.125" customWidth="1"/>
    <col min="10741" max="10741" width="7.125" customWidth="1"/>
    <col min="10742" max="10742" width="11.25" customWidth="1"/>
    <col min="10743" max="10743" width="14.875" customWidth="1"/>
    <col min="10744" max="10744" width="3.375" customWidth="1"/>
    <col min="10745" max="10745" width="3.125" customWidth="1"/>
    <col min="10746" max="10746" width="11.625" customWidth="1"/>
    <col min="10747" max="10747" width="9.125" customWidth="1"/>
    <col min="10748" max="10748" width="6.625" customWidth="1"/>
    <col min="10749" max="10749" width="2.125" customWidth="1"/>
    <col min="10750" max="10750" width="12.625" customWidth="1"/>
    <col min="10751" max="10751" width="5.625" customWidth="1"/>
    <col min="10752" max="10754" width="14.625" customWidth="1"/>
    <col min="10755" max="10755" width="20" customWidth="1"/>
    <col min="10756" max="10756" width="11.875" customWidth="1"/>
    <col min="10757" max="10757" width="11" customWidth="1"/>
    <col min="10758" max="10761" width="10.75" customWidth="1"/>
    <col min="10762" max="10762" width="15.875" customWidth="1"/>
    <col min="10764" max="10764" width="5.875" customWidth="1"/>
    <col min="10765" max="10765" width="6.25" customWidth="1"/>
    <col min="10766" max="10766" width="13.375" customWidth="1"/>
    <col min="10767" max="10767" width="14.875" customWidth="1"/>
    <col min="10995" max="10995" width="2.125" customWidth="1"/>
    <col min="10997" max="10997" width="7.125" customWidth="1"/>
    <col min="10998" max="10998" width="11.25" customWidth="1"/>
    <col min="10999" max="10999" width="14.875" customWidth="1"/>
    <col min="11000" max="11000" width="3.375" customWidth="1"/>
    <col min="11001" max="11001" width="3.125" customWidth="1"/>
    <col min="11002" max="11002" width="11.625" customWidth="1"/>
    <col min="11003" max="11003" width="9.125" customWidth="1"/>
    <col min="11004" max="11004" width="6.625" customWidth="1"/>
    <col min="11005" max="11005" width="2.125" customWidth="1"/>
    <col min="11006" max="11006" width="12.625" customWidth="1"/>
    <col min="11007" max="11007" width="5.625" customWidth="1"/>
    <col min="11008" max="11010" width="14.625" customWidth="1"/>
    <col min="11011" max="11011" width="20" customWidth="1"/>
    <col min="11012" max="11012" width="11.875" customWidth="1"/>
    <col min="11013" max="11013" width="11" customWidth="1"/>
    <col min="11014" max="11017" width="10.75" customWidth="1"/>
    <col min="11018" max="11018" width="15.875" customWidth="1"/>
    <col min="11020" max="11020" width="5.875" customWidth="1"/>
    <col min="11021" max="11021" width="6.25" customWidth="1"/>
    <col min="11022" max="11022" width="13.375" customWidth="1"/>
    <col min="11023" max="11023" width="14.875" customWidth="1"/>
    <col min="11251" max="11251" width="2.125" customWidth="1"/>
    <col min="11253" max="11253" width="7.125" customWidth="1"/>
    <col min="11254" max="11254" width="11.25" customWidth="1"/>
    <col min="11255" max="11255" width="14.875" customWidth="1"/>
    <col min="11256" max="11256" width="3.375" customWidth="1"/>
    <col min="11257" max="11257" width="3.125" customWidth="1"/>
    <col min="11258" max="11258" width="11.625" customWidth="1"/>
    <col min="11259" max="11259" width="9.125" customWidth="1"/>
    <col min="11260" max="11260" width="6.625" customWidth="1"/>
    <col min="11261" max="11261" width="2.125" customWidth="1"/>
    <col min="11262" max="11262" width="12.625" customWidth="1"/>
    <col min="11263" max="11263" width="5.625" customWidth="1"/>
    <col min="11264" max="11266" width="14.625" customWidth="1"/>
    <col min="11267" max="11267" width="20" customWidth="1"/>
    <col min="11268" max="11268" width="11.875" customWidth="1"/>
    <col min="11269" max="11269" width="11" customWidth="1"/>
    <col min="11270" max="11273" width="10.75" customWidth="1"/>
    <col min="11274" max="11274" width="15.875" customWidth="1"/>
    <col min="11276" max="11276" width="5.875" customWidth="1"/>
    <col min="11277" max="11277" width="6.25" customWidth="1"/>
    <col min="11278" max="11278" width="13.375" customWidth="1"/>
    <col min="11279" max="11279" width="14.875" customWidth="1"/>
    <col min="11507" max="11507" width="2.125" customWidth="1"/>
    <col min="11509" max="11509" width="7.125" customWidth="1"/>
    <col min="11510" max="11510" width="11.25" customWidth="1"/>
    <col min="11511" max="11511" width="14.875" customWidth="1"/>
    <col min="11512" max="11512" width="3.375" customWidth="1"/>
    <col min="11513" max="11513" width="3.125" customWidth="1"/>
    <col min="11514" max="11514" width="11.625" customWidth="1"/>
    <col min="11515" max="11515" width="9.125" customWidth="1"/>
    <col min="11516" max="11516" width="6.625" customWidth="1"/>
    <col min="11517" max="11517" width="2.125" customWidth="1"/>
    <col min="11518" max="11518" width="12.625" customWidth="1"/>
    <col min="11519" max="11519" width="5.625" customWidth="1"/>
    <col min="11520" max="11522" width="14.625" customWidth="1"/>
    <col min="11523" max="11523" width="20" customWidth="1"/>
    <col min="11524" max="11524" width="11.875" customWidth="1"/>
    <col min="11525" max="11525" width="11" customWidth="1"/>
    <col min="11526" max="11529" width="10.75" customWidth="1"/>
    <col min="11530" max="11530" width="15.875" customWidth="1"/>
    <col min="11532" max="11532" width="5.875" customWidth="1"/>
    <col min="11533" max="11533" width="6.25" customWidth="1"/>
    <col min="11534" max="11534" width="13.375" customWidth="1"/>
    <col min="11535" max="11535" width="14.875" customWidth="1"/>
    <col min="11763" max="11763" width="2.125" customWidth="1"/>
    <col min="11765" max="11765" width="7.125" customWidth="1"/>
    <col min="11766" max="11766" width="11.25" customWidth="1"/>
    <col min="11767" max="11767" width="14.875" customWidth="1"/>
    <col min="11768" max="11768" width="3.375" customWidth="1"/>
    <col min="11769" max="11769" width="3.125" customWidth="1"/>
    <col min="11770" max="11770" width="11.625" customWidth="1"/>
    <col min="11771" max="11771" width="9.125" customWidth="1"/>
    <col min="11772" max="11772" width="6.625" customWidth="1"/>
    <col min="11773" max="11773" width="2.125" customWidth="1"/>
    <col min="11774" max="11774" width="12.625" customWidth="1"/>
    <col min="11775" max="11775" width="5.625" customWidth="1"/>
    <col min="11776" max="11778" width="14.625" customWidth="1"/>
    <col min="11779" max="11779" width="20" customWidth="1"/>
    <col min="11780" max="11780" width="11.875" customWidth="1"/>
    <col min="11781" max="11781" width="11" customWidth="1"/>
    <col min="11782" max="11785" width="10.75" customWidth="1"/>
    <col min="11786" max="11786" width="15.875" customWidth="1"/>
    <col min="11788" max="11788" width="5.875" customWidth="1"/>
    <col min="11789" max="11789" width="6.25" customWidth="1"/>
    <col min="11790" max="11790" width="13.375" customWidth="1"/>
    <col min="11791" max="11791" width="14.875" customWidth="1"/>
    <col min="12019" max="12019" width="2.125" customWidth="1"/>
    <col min="12021" max="12021" width="7.125" customWidth="1"/>
    <col min="12022" max="12022" width="11.25" customWidth="1"/>
    <col min="12023" max="12023" width="14.875" customWidth="1"/>
    <col min="12024" max="12024" width="3.375" customWidth="1"/>
    <col min="12025" max="12025" width="3.125" customWidth="1"/>
    <col min="12026" max="12026" width="11.625" customWidth="1"/>
    <col min="12027" max="12027" width="9.125" customWidth="1"/>
    <col min="12028" max="12028" width="6.625" customWidth="1"/>
    <col min="12029" max="12029" width="2.125" customWidth="1"/>
    <col min="12030" max="12030" width="12.625" customWidth="1"/>
    <col min="12031" max="12031" width="5.625" customWidth="1"/>
    <col min="12032" max="12034" width="14.625" customWidth="1"/>
    <col min="12035" max="12035" width="20" customWidth="1"/>
    <col min="12036" max="12036" width="11.875" customWidth="1"/>
    <col min="12037" max="12037" width="11" customWidth="1"/>
    <col min="12038" max="12041" width="10.75" customWidth="1"/>
    <col min="12042" max="12042" width="15.875" customWidth="1"/>
    <col min="12044" max="12044" width="5.875" customWidth="1"/>
    <col min="12045" max="12045" width="6.25" customWidth="1"/>
    <col min="12046" max="12046" width="13.375" customWidth="1"/>
    <col min="12047" max="12047" width="14.875" customWidth="1"/>
    <col min="12275" max="12275" width="2.125" customWidth="1"/>
    <col min="12277" max="12277" width="7.125" customWidth="1"/>
    <col min="12278" max="12278" width="11.25" customWidth="1"/>
    <col min="12279" max="12279" width="14.875" customWidth="1"/>
    <col min="12280" max="12280" width="3.375" customWidth="1"/>
    <col min="12281" max="12281" width="3.125" customWidth="1"/>
    <col min="12282" max="12282" width="11.625" customWidth="1"/>
    <col min="12283" max="12283" width="9.125" customWidth="1"/>
    <col min="12284" max="12284" width="6.625" customWidth="1"/>
    <col min="12285" max="12285" width="2.125" customWidth="1"/>
    <col min="12286" max="12286" width="12.625" customWidth="1"/>
    <col min="12287" max="12287" width="5.625" customWidth="1"/>
    <col min="12288" max="12290" width="14.625" customWidth="1"/>
    <col min="12291" max="12291" width="20" customWidth="1"/>
    <col min="12292" max="12292" width="11.875" customWidth="1"/>
    <col min="12293" max="12293" width="11" customWidth="1"/>
    <col min="12294" max="12297" width="10.75" customWidth="1"/>
    <col min="12298" max="12298" width="15.875" customWidth="1"/>
    <col min="12300" max="12300" width="5.875" customWidth="1"/>
    <col min="12301" max="12301" width="6.25" customWidth="1"/>
    <col min="12302" max="12302" width="13.375" customWidth="1"/>
    <col min="12303" max="12303" width="14.875" customWidth="1"/>
    <col min="12531" max="12531" width="2.125" customWidth="1"/>
    <col min="12533" max="12533" width="7.125" customWidth="1"/>
    <col min="12534" max="12534" width="11.25" customWidth="1"/>
    <col min="12535" max="12535" width="14.875" customWidth="1"/>
    <col min="12536" max="12536" width="3.375" customWidth="1"/>
    <col min="12537" max="12537" width="3.125" customWidth="1"/>
    <col min="12538" max="12538" width="11.625" customWidth="1"/>
    <col min="12539" max="12539" width="9.125" customWidth="1"/>
    <col min="12540" max="12540" width="6.625" customWidth="1"/>
    <col min="12541" max="12541" width="2.125" customWidth="1"/>
    <col min="12542" max="12542" width="12.625" customWidth="1"/>
    <col min="12543" max="12543" width="5.625" customWidth="1"/>
    <col min="12544" max="12546" width="14.625" customWidth="1"/>
    <col min="12547" max="12547" width="20" customWidth="1"/>
    <col min="12548" max="12548" width="11.875" customWidth="1"/>
    <col min="12549" max="12549" width="11" customWidth="1"/>
    <col min="12550" max="12553" width="10.75" customWidth="1"/>
    <col min="12554" max="12554" width="15.875" customWidth="1"/>
    <col min="12556" max="12556" width="5.875" customWidth="1"/>
    <col min="12557" max="12557" width="6.25" customWidth="1"/>
    <col min="12558" max="12558" width="13.375" customWidth="1"/>
    <col min="12559" max="12559" width="14.875" customWidth="1"/>
    <col min="12787" max="12787" width="2.125" customWidth="1"/>
    <col min="12789" max="12789" width="7.125" customWidth="1"/>
    <col min="12790" max="12790" width="11.25" customWidth="1"/>
    <col min="12791" max="12791" width="14.875" customWidth="1"/>
    <col min="12792" max="12792" width="3.375" customWidth="1"/>
    <col min="12793" max="12793" width="3.125" customWidth="1"/>
    <col min="12794" max="12794" width="11.625" customWidth="1"/>
    <col min="12795" max="12795" width="9.125" customWidth="1"/>
    <col min="12796" max="12796" width="6.625" customWidth="1"/>
    <col min="12797" max="12797" width="2.125" customWidth="1"/>
    <col min="12798" max="12798" width="12.625" customWidth="1"/>
    <col min="12799" max="12799" width="5.625" customWidth="1"/>
    <col min="12800" max="12802" width="14.625" customWidth="1"/>
    <col min="12803" max="12803" width="20" customWidth="1"/>
    <col min="12804" max="12804" width="11.875" customWidth="1"/>
    <col min="12805" max="12805" width="11" customWidth="1"/>
    <col min="12806" max="12809" width="10.75" customWidth="1"/>
    <col min="12810" max="12810" width="15.875" customWidth="1"/>
    <col min="12812" max="12812" width="5.875" customWidth="1"/>
    <col min="12813" max="12813" width="6.25" customWidth="1"/>
    <col min="12814" max="12814" width="13.375" customWidth="1"/>
    <col min="12815" max="12815" width="14.875" customWidth="1"/>
    <col min="13043" max="13043" width="2.125" customWidth="1"/>
    <col min="13045" max="13045" width="7.125" customWidth="1"/>
    <col min="13046" max="13046" width="11.25" customWidth="1"/>
    <col min="13047" max="13047" width="14.875" customWidth="1"/>
    <col min="13048" max="13048" width="3.375" customWidth="1"/>
    <col min="13049" max="13049" width="3.125" customWidth="1"/>
    <col min="13050" max="13050" width="11.625" customWidth="1"/>
    <col min="13051" max="13051" width="9.125" customWidth="1"/>
    <col min="13052" max="13052" width="6.625" customWidth="1"/>
    <col min="13053" max="13053" width="2.125" customWidth="1"/>
    <col min="13054" max="13054" width="12.625" customWidth="1"/>
    <col min="13055" max="13055" width="5.625" customWidth="1"/>
    <col min="13056" max="13058" width="14.625" customWidth="1"/>
    <col min="13059" max="13059" width="20" customWidth="1"/>
    <col min="13060" max="13060" width="11.875" customWidth="1"/>
    <col min="13061" max="13061" width="11" customWidth="1"/>
    <col min="13062" max="13065" width="10.75" customWidth="1"/>
    <col min="13066" max="13066" width="15.875" customWidth="1"/>
    <col min="13068" max="13068" width="5.875" customWidth="1"/>
    <col min="13069" max="13069" width="6.25" customWidth="1"/>
    <col min="13070" max="13070" width="13.375" customWidth="1"/>
    <col min="13071" max="13071" width="14.875" customWidth="1"/>
    <col min="13299" max="13299" width="2.125" customWidth="1"/>
    <col min="13301" max="13301" width="7.125" customWidth="1"/>
    <col min="13302" max="13302" width="11.25" customWidth="1"/>
    <col min="13303" max="13303" width="14.875" customWidth="1"/>
    <col min="13304" max="13304" width="3.375" customWidth="1"/>
    <col min="13305" max="13305" width="3.125" customWidth="1"/>
    <col min="13306" max="13306" width="11.625" customWidth="1"/>
    <col min="13307" max="13307" width="9.125" customWidth="1"/>
    <col min="13308" max="13308" width="6.625" customWidth="1"/>
    <col min="13309" max="13309" width="2.125" customWidth="1"/>
    <col min="13310" max="13310" width="12.625" customWidth="1"/>
    <col min="13311" max="13311" width="5.625" customWidth="1"/>
    <col min="13312" max="13314" width="14.625" customWidth="1"/>
    <col min="13315" max="13315" width="20" customWidth="1"/>
    <col min="13316" max="13316" width="11.875" customWidth="1"/>
    <col min="13317" max="13317" width="11" customWidth="1"/>
    <col min="13318" max="13321" width="10.75" customWidth="1"/>
    <col min="13322" max="13322" width="15.875" customWidth="1"/>
    <col min="13324" max="13324" width="5.875" customWidth="1"/>
    <col min="13325" max="13325" width="6.25" customWidth="1"/>
    <col min="13326" max="13326" width="13.375" customWidth="1"/>
    <col min="13327" max="13327" width="14.875" customWidth="1"/>
    <col min="13555" max="13555" width="2.125" customWidth="1"/>
    <col min="13557" max="13557" width="7.125" customWidth="1"/>
    <col min="13558" max="13558" width="11.25" customWidth="1"/>
    <col min="13559" max="13559" width="14.875" customWidth="1"/>
    <col min="13560" max="13560" width="3.375" customWidth="1"/>
    <col min="13561" max="13561" width="3.125" customWidth="1"/>
    <col min="13562" max="13562" width="11.625" customWidth="1"/>
    <col min="13563" max="13563" width="9.125" customWidth="1"/>
    <col min="13564" max="13564" width="6.625" customWidth="1"/>
    <col min="13565" max="13565" width="2.125" customWidth="1"/>
    <col min="13566" max="13566" width="12.625" customWidth="1"/>
    <col min="13567" max="13567" width="5.625" customWidth="1"/>
    <col min="13568" max="13570" width="14.625" customWidth="1"/>
    <col min="13571" max="13571" width="20" customWidth="1"/>
    <col min="13572" max="13572" width="11.875" customWidth="1"/>
    <col min="13573" max="13573" width="11" customWidth="1"/>
    <col min="13574" max="13577" width="10.75" customWidth="1"/>
    <col min="13578" max="13578" width="15.875" customWidth="1"/>
    <col min="13580" max="13580" width="5.875" customWidth="1"/>
    <col min="13581" max="13581" width="6.25" customWidth="1"/>
    <col min="13582" max="13582" width="13.375" customWidth="1"/>
    <col min="13583" max="13583" width="14.875" customWidth="1"/>
    <col min="13811" max="13811" width="2.125" customWidth="1"/>
    <col min="13813" max="13813" width="7.125" customWidth="1"/>
    <col min="13814" max="13814" width="11.25" customWidth="1"/>
    <col min="13815" max="13815" width="14.875" customWidth="1"/>
    <col min="13816" max="13816" width="3.375" customWidth="1"/>
    <col min="13817" max="13817" width="3.125" customWidth="1"/>
    <col min="13818" max="13818" width="11.625" customWidth="1"/>
    <col min="13819" max="13819" width="9.125" customWidth="1"/>
    <col min="13820" max="13820" width="6.625" customWidth="1"/>
    <col min="13821" max="13821" width="2.125" customWidth="1"/>
    <col min="13822" max="13822" width="12.625" customWidth="1"/>
    <col min="13823" max="13823" width="5.625" customWidth="1"/>
    <col min="13824" max="13826" width="14.625" customWidth="1"/>
    <col min="13827" max="13827" width="20" customWidth="1"/>
    <col min="13828" max="13828" width="11.875" customWidth="1"/>
    <col min="13829" max="13829" width="11" customWidth="1"/>
    <col min="13830" max="13833" width="10.75" customWidth="1"/>
    <col min="13834" max="13834" width="15.875" customWidth="1"/>
    <col min="13836" max="13836" width="5.875" customWidth="1"/>
    <col min="13837" max="13837" width="6.25" customWidth="1"/>
    <col min="13838" max="13838" width="13.375" customWidth="1"/>
    <col min="13839" max="13839" width="14.875" customWidth="1"/>
    <col min="14067" max="14067" width="2.125" customWidth="1"/>
    <col min="14069" max="14069" width="7.125" customWidth="1"/>
    <col min="14070" max="14070" width="11.25" customWidth="1"/>
    <col min="14071" max="14071" width="14.875" customWidth="1"/>
    <col min="14072" max="14072" width="3.375" customWidth="1"/>
    <col min="14073" max="14073" width="3.125" customWidth="1"/>
    <col min="14074" max="14074" width="11.625" customWidth="1"/>
    <col min="14075" max="14075" width="9.125" customWidth="1"/>
    <col min="14076" max="14076" width="6.625" customWidth="1"/>
    <col min="14077" max="14077" width="2.125" customWidth="1"/>
    <col min="14078" max="14078" width="12.625" customWidth="1"/>
    <col min="14079" max="14079" width="5.625" customWidth="1"/>
    <col min="14080" max="14082" width="14.625" customWidth="1"/>
    <col min="14083" max="14083" width="20" customWidth="1"/>
    <col min="14084" max="14084" width="11.875" customWidth="1"/>
    <col min="14085" max="14085" width="11" customWidth="1"/>
    <col min="14086" max="14089" width="10.75" customWidth="1"/>
    <col min="14090" max="14090" width="15.875" customWidth="1"/>
    <col min="14092" max="14092" width="5.875" customWidth="1"/>
    <col min="14093" max="14093" width="6.25" customWidth="1"/>
    <col min="14094" max="14094" width="13.375" customWidth="1"/>
    <col min="14095" max="14095" width="14.875" customWidth="1"/>
    <col min="14323" max="14323" width="2.125" customWidth="1"/>
    <col min="14325" max="14325" width="7.125" customWidth="1"/>
    <col min="14326" max="14326" width="11.25" customWidth="1"/>
    <col min="14327" max="14327" width="14.875" customWidth="1"/>
    <col min="14328" max="14328" width="3.375" customWidth="1"/>
    <col min="14329" max="14329" width="3.125" customWidth="1"/>
    <col min="14330" max="14330" width="11.625" customWidth="1"/>
    <col min="14331" max="14331" width="9.125" customWidth="1"/>
    <col min="14332" max="14332" width="6.625" customWidth="1"/>
    <col min="14333" max="14333" width="2.125" customWidth="1"/>
    <col min="14334" max="14334" width="12.625" customWidth="1"/>
    <col min="14335" max="14335" width="5.625" customWidth="1"/>
    <col min="14336" max="14338" width="14.625" customWidth="1"/>
    <col min="14339" max="14339" width="20" customWidth="1"/>
    <col min="14340" max="14340" width="11.875" customWidth="1"/>
    <col min="14341" max="14341" width="11" customWidth="1"/>
    <col min="14342" max="14345" width="10.75" customWidth="1"/>
    <col min="14346" max="14346" width="15.875" customWidth="1"/>
    <col min="14348" max="14348" width="5.875" customWidth="1"/>
    <col min="14349" max="14349" width="6.25" customWidth="1"/>
    <col min="14350" max="14350" width="13.375" customWidth="1"/>
    <col min="14351" max="14351" width="14.875" customWidth="1"/>
    <col min="14579" max="14579" width="2.125" customWidth="1"/>
    <col min="14581" max="14581" width="7.125" customWidth="1"/>
    <col min="14582" max="14582" width="11.25" customWidth="1"/>
    <col min="14583" max="14583" width="14.875" customWidth="1"/>
    <col min="14584" max="14584" width="3.375" customWidth="1"/>
    <col min="14585" max="14585" width="3.125" customWidth="1"/>
    <col min="14586" max="14586" width="11.625" customWidth="1"/>
    <col min="14587" max="14587" width="9.125" customWidth="1"/>
    <col min="14588" max="14588" width="6.625" customWidth="1"/>
    <col min="14589" max="14589" width="2.125" customWidth="1"/>
    <col min="14590" max="14590" width="12.625" customWidth="1"/>
    <col min="14591" max="14591" width="5.625" customWidth="1"/>
    <col min="14592" max="14594" width="14.625" customWidth="1"/>
    <col min="14595" max="14595" width="20" customWidth="1"/>
    <col min="14596" max="14596" width="11.875" customWidth="1"/>
    <col min="14597" max="14597" width="11" customWidth="1"/>
    <col min="14598" max="14601" width="10.75" customWidth="1"/>
    <col min="14602" max="14602" width="15.875" customWidth="1"/>
    <col min="14604" max="14604" width="5.875" customWidth="1"/>
    <col min="14605" max="14605" width="6.25" customWidth="1"/>
    <col min="14606" max="14606" width="13.375" customWidth="1"/>
    <col min="14607" max="14607" width="14.875" customWidth="1"/>
    <col min="14835" max="14835" width="2.125" customWidth="1"/>
    <col min="14837" max="14837" width="7.125" customWidth="1"/>
    <col min="14838" max="14838" width="11.25" customWidth="1"/>
    <col min="14839" max="14839" width="14.875" customWidth="1"/>
    <col min="14840" max="14840" width="3.375" customWidth="1"/>
    <col min="14841" max="14841" width="3.125" customWidth="1"/>
    <col min="14842" max="14842" width="11.625" customWidth="1"/>
    <col min="14843" max="14843" width="9.125" customWidth="1"/>
    <col min="14844" max="14844" width="6.625" customWidth="1"/>
    <col min="14845" max="14845" width="2.125" customWidth="1"/>
    <col min="14846" max="14846" width="12.625" customWidth="1"/>
    <col min="14847" max="14847" width="5.625" customWidth="1"/>
    <col min="14848" max="14850" width="14.625" customWidth="1"/>
    <col min="14851" max="14851" width="20" customWidth="1"/>
    <col min="14852" max="14852" width="11.875" customWidth="1"/>
    <col min="14853" max="14853" width="11" customWidth="1"/>
    <col min="14854" max="14857" width="10.75" customWidth="1"/>
    <col min="14858" max="14858" width="15.875" customWidth="1"/>
    <col min="14860" max="14860" width="5.875" customWidth="1"/>
    <col min="14861" max="14861" width="6.25" customWidth="1"/>
    <col min="14862" max="14862" width="13.375" customWidth="1"/>
    <col min="14863" max="14863" width="14.875" customWidth="1"/>
    <col min="15091" max="15091" width="2.125" customWidth="1"/>
    <col min="15093" max="15093" width="7.125" customWidth="1"/>
    <col min="15094" max="15094" width="11.25" customWidth="1"/>
    <col min="15095" max="15095" width="14.875" customWidth="1"/>
    <col min="15096" max="15096" width="3.375" customWidth="1"/>
    <col min="15097" max="15097" width="3.125" customWidth="1"/>
    <col min="15098" max="15098" width="11.625" customWidth="1"/>
    <col min="15099" max="15099" width="9.125" customWidth="1"/>
    <col min="15100" max="15100" width="6.625" customWidth="1"/>
    <col min="15101" max="15101" width="2.125" customWidth="1"/>
    <col min="15102" max="15102" width="12.625" customWidth="1"/>
    <col min="15103" max="15103" width="5.625" customWidth="1"/>
    <col min="15104" max="15106" width="14.625" customWidth="1"/>
    <col min="15107" max="15107" width="20" customWidth="1"/>
    <col min="15108" max="15108" width="11.875" customWidth="1"/>
    <col min="15109" max="15109" width="11" customWidth="1"/>
    <col min="15110" max="15113" width="10.75" customWidth="1"/>
    <col min="15114" max="15114" width="15.875" customWidth="1"/>
    <col min="15116" max="15116" width="5.875" customWidth="1"/>
    <col min="15117" max="15117" width="6.25" customWidth="1"/>
    <col min="15118" max="15118" width="13.375" customWidth="1"/>
    <col min="15119" max="15119" width="14.875" customWidth="1"/>
    <col min="15347" max="15347" width="2.125" customWidth="1"/>
    <col min="15349" max="15349" width="7.125" customWidth="1"/>
    <col min="15350" max="15350" width="11.25" customWidth="1"/>
    <col min="15351" max="15351" width="14.875" customWidth="1"/>
    <col min="15352" max="15352" width="3.375" customWidth="1"/>
    <col min="15353" max="15353" width="3.125" customWidth="1"/>
    <col min="15354" max="15354" width="11.625" customWidth="1"/>
    <col min="15355" max="15355" width="9.125" customWidth="1"/>
    <col min="15356" max="15356" width="6.625" customWidth="1"/>
    <col min="15357" max="15357" width="2.125" customWidth="1"/>
    <col min="15358" max="15358" width="12.625" customWidth="1"/>
    <col min="15359" max="15359" width="5.625" customWidth="1"/>
    <col min="15360" max="15362" width="14.625" customWidth="1"/>
    <col min="15363" max="15363" width="20" customWidth="1"/>
    <col min="15364" max="15364" width="11.875" customWidth="1"/>
    <col min="15365" max="15365" width="11" customWidth="1"/>
    <col min="15366" max="15369" width="10.75" customWidth="1"/>
    <col min="15370" max="15370" width="15.875" customWidth="1"/>
    <col min="15372" max="15372" width="5.875" customWidth="1"/>
    <col min="15373" max="15373" width="6.25" customWidth="1"/>
    <col min="15374" max="15374" width="13.375" customWidth="1"/>
    <col min="15375" max="15375" width="14.875" customWidth="1"/>
    <col min="15603" max="15603" width="2.125" customWidth="1"/>
    <col min="15605" max="15605" width="7.125" customWidth="1"/>
    <col min="15606" max="15606" width="11.25" customWidth="1"/>
    <col min="15607" max="15607" width="14.875" customWidth="1"/>
    <col min="15608" max="15608" width="3.375" customWidth="1"/>
    <col min="15609" max="15609" width="3.125" customWidth="1"/>
    <col min="15610" max="15610" width="11.625" customWidth="1"/>
    <col min="15611" max="15611" width="9.125" customWidth="1"/>
    <col min="15612" max="15612" width="6.625" customWidth="1"/>
    <col min="15613" max="15613" width="2.125" customWidth="1"/>
    <col min="15614" max="15614" width="12.625" customWidth="1"/>
    <col min="15615" max="15615" width="5.625" customWidth="1"/>
    <col min="15616" max="15618" width="14.625" customWidth="1"/>
    <col min="15619" max="15619" width="20" customWidth="1"/>
    <col min="15620" max="15620" width="11.875" customWidth="1"/>
    <col min="15621" max="15621" width="11" customWidth="1"/>
    <col min="15622" max="15625" width="10.75" customWidth="1"/>
    <col min="15626" max="15626" width="15.875" customWidth="1"/>
    <col min="15628" max="15628" width="5.875" customWidth="1"/>
    <col min="15629" max="15629" width="6.25" customWidth="1"/>
    <col min="15630" max="15630" width="13.375" customWidth="1"/>
    <col min="15631" max="15631" width="14.875" customWidth="1"/>
    <col min="15859" max="15859" width="2.125" customWidth="1"/>
    <col min="15861" max="15861" width="7.125" customWidth="1"/>
    <col min="15862" max="15862" width="11.25" customWidth="1"/>
    <col min="15863" max="15863" width="14.875" customWidth="1"/>
    <col min="15864" max="15864" width="3.375" customWidth="1"/>
    <col min="15865" max="15865" width="3.125" customWidth="1"/>
    <col min="15866" max="15866" width="11.625" customWidth="1"/>
    <col min="15867" max="15867" width="9.125" customWidth="1"/>
    <col min="15868" max="15868" width="6.625" customWidth="1"/>
    <col min="15869" max="15869" width="2.125" customWidth="1"/>
    <col min="15870" max="15870" width="12.625" customWidth="1"/>
    <col min="15871" max="15871" width="5.625" customWidth="1"/>
    <col min="15872" max="15874" width="14.625" customWidth="1"/>
    <col min="15875" max="15875" width="20" customWidth="1"/>
    <col min="15876" max="15876" width="11.875" customWidth="1"/>
    <col min="15877" max="15877" width="11" customWidth="1"/>
    <col min="15878" max="15881" width="10.75" customWidth="1"/>
    <col min="15882" max="15882" width="15.875" customWidth="1"/>
    <col min="15884" max="15884" width="5.875" customWidth="1"/>
    <col min="15885" max="15885" width="6.25" customWidth="1"/>
    <col min="15886" max="15886" width="13.375" customWidth="1"/>
    <col min="15887" max="15887" width="14.875" customWidth="1"/>
    <col min="16115" max="16115" width="2.125" customWidth="1"/>
    <col min="16117" max="16117" width="7.125" customWidth="1"/>
    <col min="16118" max="16118" width="11.25" customWidth="1"/>
    <col min="16119" max="16119" width="14.875" customWidth="1"/>
    <col min="16120" max="16120" width="3.375" customWidth="1"/>
    <col min="16121" max="16121" width="3.125" customWidth="1"/>
    <col min="16122" max="16122" width="11.625" customWidth="1"/>
    <col min="16123" max="16123" width="9.125" customWidth="1"/>
    <col min="16124" max="16124" width="6.625" customWidth="1"/>
    <col min="16125" max="16125" width="2.125" customWidth="1"/>
    <col min="16126" max="16126" width="12.625" customWidth="1"/>
    <col min="16127" max="16127" width="5.625" customWidth="1"/>
    <col min="16128" max="16130" width="14.625" customWidth="1"/>
    <col min="16131" max="16131" width="20" customWidth="1"/>
    <col min="16132" max="16132" width="11.875" customWidth="1"/>
    <col min="16133" max="16133" width="11" customWidth="1"/>
    <col min="16134" max="16137" width="10.75" customWidth="1"/>
    <col min="16138" max="16138" width="15.875" customWidth="1"/>
    <col min="16140" max="16140" width="5.875" customWidth="1"/>
    <col min="16141" max="16141" width="6.25" customWidth="1"/>
    <col min="16142" max="16142" width="13.375" customWidth="1"/>
    <col min="16143" max="16143" width="14.875" customWidth="1"/>
  </cols>
  <sheetData>
    <row r="1" spans="1:16" ht="15" customHeight="1" thickBot="1">
      <c r="A1" s="135" t="s">
        <v>271</v>
      </c>
      <c r="B1" s="136"/>
    </row>
    <row r="2" spans="1:16" ht="18.75" customHeight="1">
      <c r="B2" s="107">
        <v>42340</v>
      </c>
      <c r="C2" s="78"/>
      <c r="D2" s="120" t="s">
        <v>142</v>
      </c>
      <c r="E2" s="87"/>
      <c r="F2" s="87"/>
      <c r="G2" s="120"/>
      <c r="H2" s="106" t="s">
        <v>272</v>
      </c>
      <c r="I2" s="99"/>
      <c r="J2" s="120"/>
    </row>
    <row r="3" spans="1:16" ht="5.25" customHeight="1"/>
    <row r="4" spans="1:16" ht="7.5" customHeight="1"/>
    <row r="5" spans="1:16" ht="15.95" customHeight="1">
      <c r="A5" s="85" t="s">
        <v>141</v>
      </c>
      <c r="B5" s="120"/>
      <c r="C5" s="120"/>
      <c r="D5" s="120"/>
      <c r="E5" s="120"/>
      <c r="F5" s="120"/>
      <c r="G5" s="120"/>
      <c r="H5" s="120"/>
      <c r="I5" s="120"/>
      <c r="J5" s="77"/>
      <c r="K5" s="89" t="s">
        <v>140</v>
      </c>
    </row>
    <row r="6" spans="1:16" ht="21.75" customHeight="1">
      <c r="B6" s="98" t="s">
        <v>139</v>
      </c>
      <c r="C6" s="78"/>
      <c r="D6" s="120"/>
      <c r="E6" s="77" t="s">
        <v>138</v>
      </c>
      <c r="F6" s="87"/>
      <c r="G6" s="78" t="s">
        <v>137</v>
      </c>
      <c r="H6" s="98"/>
      <c r="I6" s="117" t="s">
        <v>136</v>
      </c>
      <c r="J6" s="117"/>
      <c r="K6" s="73"/>
      <c r="L6" s="97"/>
      <c r="M6" s="70" t="s">
        <v>135</v>
      </c>
      <c r="N6" s="77" t="s">
        <v>134</v>
      </c>
      <c r="O6" s="77" t="s">
        <v>133</v>
      </c>
      <c r="P6" s="77" t="s">
        <v>132</v>
      </c>
    </row>
    <row r="7" spans="1:16" ht="15.95" customHeight="1">
      <c r="A7" s="73"/>
      <c r="B7" s="95">
        <v>42340</v>
      </c>
      <c r="C7" s="95"/>
      <c r="D7" s="96"/>
      <c r="E7" s="94">
        <v>41975</v>
      </c>
      <c r="F7" s="96"/>
      <c r="G7" s="95"/>
      <c r="H7" s="95"/>
      <c r="I7" s="94"/>
      <c r="J7" s="116"/>
      <c r="K7" s="73"/>
      <c r="L7" s="88" t="s">
        <v>198</v>
      </c>
      <c r="M7" s="79" t="s">
        <v>119</v>
      </c>
      <c r="N7" s="51">
        <v>420450</v>
      </c>
      <c r="O7" s="51">
        <v>418893</v>
      </c>
      <c r="P7" s="51">
        <v>1557</v>
      </c>
    </row>
    <row r="8" spans="1:16" ht="15.95" customHeight="1">
      <c r="A8" s="73"/>
      <c r="B8" s="137">
        <v>7412077</v>
      </c>
      <c r="C8" s="137"/>
      <c r="D8" s="93"/>
      <c r="E8" s="116">
        <v>7392433</v>
      </c>
      <c r="F8" s="93"/>
      <c r="G8" s="137">
        <v>19644</v>
      </c>
      <c r="H8" s="138"/>
      <c r="I8" s="91">
        <v>0.26573000000000002</v>
      </c>
      <c r="J8" s="117"/>
      <c r="K8" s="73"/>
      <c r="L8" s="88" t="s">
        <v>148</v>
      </c>
      <c r="M8" s="79" t="s">
        <v>119</v>
      </c>
      <c r="N8" s="51">
        <v>423124</v>
      </c>
      <c r="O8" s="51">
        <v>423811</v>
      </c>
      <c r="P8" s="51">
        <v>-687</v>
      </c>
    </row>
    <row r="9" spans="1:16" ht="15.95" customHeight="1">
      <c r="A9" s="73"/>
      <c r="K9" s="73"/>
      <c r="L9" s="88" t="s">
        <v>200</v>
      </c>
      <c r="M9" s="79" t="s">
        <v>119</v>
      </c>
      <c r="N9" s="51">
        <v>422533</v>
      </c>
      <c r="O9" s="51">
        <v>419642</v>
      </c>
      <c r="P9" s="51">
        <v>2891</v>
      </c>
    </row>
    <row r="10" spans="1:16" ht="15.95" customHeight="1">
      <c r="A10" s="73" t="s">
        <v>130</v>
      </c>
      <c r="K10" s="73"/>
      <c r="L10" s="88" t="s">
        <v>149</v>
      </c>
      <c r="M10" s="79" t="s">
        <v>119</v>
      </c>
      <c r="N10" s="51">
        <v>326567</v>
      </c>
      <c r="O10" s="51">
        <v>327471</v>
      </c>
      <c r="P10" s="51">
        <v>-904</v>
      </c>
    </row>
    <row r="11" spans="1:16" ht="15.95" customHeight="1">
      <c r="A11" s="73"/>
      <c r="B11" s="85" t="s">
        <v>117</v>
      </c>
      <c r="C11" s="85" t="s">
        <v>105</v>
      </c>
      <c r="D11" s="85"/>
      <c r="E11" s="90">
        <v>342733</v>
      </c>
      <c r="F11" s="90"/>
      <c r="G11" s="90"/>
      <c r="H11" s="90"/>
      <c r="I11" s="85"/>
      <c r="K11" s="73"/>
      <c r="L11" s="88" t="s">
        <v>208</v>
      </c>
      <c r="M11" s="79" t="s">
        <v>119</v>
      </c>
      <c r="N11" s="51">
        <v>450074</v>
      </c>
      <c r="O11" s="51">
        <v>450309</v>
      </c>
      <c r="P11" s="51">
        <v>-235</v>
      </c>
    </row>
    <row r="12" spans="1:16" ht="15.95" customHeight="1">
      <c r="A12" s="73"/>
      <c r="B12" s="85" t="s">
        <v>116</v>
      </c>
      <c r="C12" s="85" t="s">
        <v>107</v>
      </c>
      <c r="D12" s="85"/>
      <c r="E12" s="90">
        <v>342647</v>
      </c>
      <c r="F12" s="90"/>
      <c r="G12" s="90"/>
      <c r="H12" s="90"/>
      <c r="K12" s="73"/>
      <c r="L12" s="88" t="s">
        <v>275</v>
      </c>
      <c r="M12" s="79" t="s">
        <v>119</v>
      </c>
      <c r="N12" s="51">
        <v>373250</v>
      </c>
      <c r="O12" s="51">
        <v>373354</v>
      </c>
      <c r="P12" s="51">
        <v>-104</v>
      </c>
    </row>
    <row r="13" spans="1:16" ht="15.95" customHeight="1">
      <c r="A13" s="73"/>
      <c r="B13" s="85" t="s">
        <v>115</v>
      </c>
      <c r="C13" s="85" t="s">
        <v>124</v>
      </c>
      <c r="D13" s="85"/>
      <c r="E13" s="90">
        <v>277031</v>
      </c>
      <c r="F13" s="90"/>
      <c r="G13" s="90"/>
      <c r="H13" s="90"/>
      <c r="K13" s="73"/>
      <c r="L13" s="88" t="s">
        <v>276</v>
      </c>
      <c r="M13" s="79" t="s">
        <v>119</v>
      </c>
      <c r="N13" s="51">
        <v>437521</v>
      </c>
      <c r="O13" s="51">
        <v>434257</v>
      </c>
      <c r="P13" s="51">
        <v>3264</v>
      </c>
    </row>
    <row r="14" spans="1:16" ht="15.95" customHeight="1">
      <c r="A14" s="73"/>
      <c r="B14" s="85" t="s">
        <v>113</v>
      </c>
      <c r="C14" s="85" t="s">
        <v>122</v>
      </c>
      <c r="D14" s="85"/>
      <c r="E14" s="90">
        <v>245252</v>
      </c>
      <c r="F14" s="90"/>
      <c r="G14" s="90"/>
      <c r="H14" s="90"/>
      <c r="K14" s="73"/>
      <c r="L14" s="88" t="s">
        <v>277</v>
      </c>
      <c r="M14" s="79" t="s">
        <v>119</v>
      </c>
      <c r="N14" s="51">
        <v>388709</v>
      </c>
      <c r="O14" s="51">
        <v>386924</v>
      </c>
      <c r="P14" s="51">
        <v>1785</v>
      </c>
    </row>
    <row r="15" spans="1:16" ht="15.95" customHeight="1">
      <c r="A15" s="73"/>
      <c r="B15" s="85" t="s">
        <v>126</v>
      </c>
      <c r="C15" s="85" t="s">
        <v>131</v>
      </c>
      <c r="D15" s="85"/>
      <c r="E15" s="90">
        <v>229372</v>
      </c>
      <c r="F15" s="90"/>
      <c r="G15" s="90"/>
      <c r="H15" s="90"/>
      <c r="K15" s="73"/>
      <c r="L15" s="88" t="s">
        <v>278</v>
      </c>
      <c r="M15" s="79" t="s">
        <v>119</v>
      </c>
      <c r="N15" s="51">
        <v>309318</v>
      </c>
      <c r="O15" s="51">
        <v>307282</v>
      </c>
      <c r="P15" s="51">
        <v>2036</v>
      </c>
    </row>
    <row r="16" spans="1:16" ht="15.95" customHeight="1">
      <c r="A16" s="73"/>
      <c r="K16" s="73"/>
      <c r="L16" s="88" t="s">
        <v>279</v>
      </c>
      <c r="M16" s="79" t="s">
        <v>119</v>
      </c>
      <c r="N16" s="51">
        <v>445792</v>
      </c>
      <c r="O16" s="51">
        <v>441000</v>
      </c>
      <c r="P16" s="51">
        <v>4792</v>
      </c>
    </row>
    <row r="17" spans="1:16" ht="15.95" customHeight="1">
      <c r="A17" s="73" t="s">
        <v>123</v>
      </c>
      <c r="B17" s="85"/>
      <c r="C17" s="85"/>
      <c r="D17" s="85"/>
      <c r="E17" s="90"/>
      <c r="F17" s="90"/>
      <c r="G17" s="90"/>
      <c r="H17" s="90"/>
      <c r="K17" s="73"/>
      <c r="L17" s="88" t="s">
        <v>280</v>
      </c>
      <c r="M17" s="79" t="s">
        <v>119</v>
      </c>
      <c r="N17" s="51">
        <v>382130</v>
      </c>
      <c r="O17" s="51">
        <v>384921</v>
      </c>
      <c r="P17" s="51">
        <v>-2791</v>
      </c>
    </row>
    <row r="18" spans="1:16" ht="15.95" customHeight="1">
      <c r="A18" s="73"/>
      <c r="B18" s="85" t="s">
        <v>117</v>
      </c>
      <c r="C18" s="85" t="s">
        <v>114</v>
      </c>
      <c r="D18" s="85"/>
      <c r="E18" s="90">
        <v>2778</v>
      </c>
      <c r="F18" s="90"/>
      <c r="G18" s="90"/>
      <c r="H18" s="90"/>
      <c r="K18" s="73"/>
      <c r="L18" s="88" t="s">
        <v>281</v>
      </c>
      <c r="M18" s="79" t="s">
        <v>119</v>
      </c>
      <c r="N18" s="51">
        <v>381731</v>
      </c>
      <c r="O18" s="51">
        <v>379554</v>
      </c>
      <c r="P18" s="51">
        <v>2177</v>
      </c>
    </row>
    <row r="19" spans="1:16" ht="15.95" customHeight="1">
      <c r="A19" s="73"/>
      <c r="B19" s="85" t="s">
        <v>116</v>
      </c>
      <c r="C19" s="85" t="s">
        <v>111</v>
      </c>
      <c r="D19" s="85"/>
      <c r="E19" s="90">
        <v>2771</v>
      </c>
      <c r="F19" s="90"/>
      <c r="G19" s="90"/>
      <c r="H19" s="90"/>
      <c r="K19" s="73"/>
      <c r="L19" s="88" t="s">
        <v>282</v>
      </c>
      <c r="M19" s="79" t="s">
        <v>119</v>
      </c>
      <c r="N19" s="51">
        <v>466137</v>
      </c>
      <c r="O19" s="51">
        <v>464686</v>
      </c>
      <c r="P19" s="51">
        <v>1451</v>
      </c>
    </row>
    <row r="20" spans="1:16" ht="15.95" customHeight="1">
      <c r="A20" s="73"/>
      <c r="B20" s="85" t="s">
        <v>115</v>
      </c>
      <c r="C20" s="85" t="s">
        <v>105</v>
      </c>
      <c r="D20" s="85"/>
      <c r="E20" s="90">
        <v>2014</v>
      </c>
      <c r="F20" s="90"/>
      <c r="G20" s="90"/>
      <c r="H20" s="90"/>
      <c r="K20" s="73"/>
      <c r="L20" s="88" t="s">
        <v>283</v>
      </c>
      <c r="M20" s="79" t="s">
        <v>119</v>
      </c>
      <c r="N20" s="51">
        <v>446526</v>
      </c>
      <c r="O20" s="51">
        <v>444859</v>
      </c>
      <c r="P20" s="51">
        <v>1667</v>
      </c>
    </row>
    <row r="21" spans="1:16" ht="15.95" customHeight="1">
      <c r="A21" s="73"/>
      <c r="B21" s="85" t="s">
        <v>113</v>
      </c>
      <c r="C21" s="85" t="s">
        <v>124</v>
      </c>
      <c r="D21" s="85"/>
      <c r="E21" s="90">
        <v>1839</v>
      </c>
      <c r="F21" s="90"/>
      <c r="G21" s="90"/>
      <c r="H21" s="90"/>
      <c r="K21" s="73"/>
      <c r="L21" s="88" t="s">
        <v>284</v>
      </c>
      <c r="M21" s="79" t="s">
        <v>119</v>
      </c>
      <c r="N21" s="51">
        <v>457264</v>
      </c>
      <c r="O21" s="51">
        <v>456957</v>
      </c>
      <c r="P21" s="51">
        <v>307</v>
      </c>
    </row>
    <row r="22" spans="1:16" ht="15.95" customHeight="1">
      <c r="A22" s="73"/>
      <c r="B22" s="85" t="s">
        <v>126</v>
      </c>
      <c r="C22" s="85" t="s">
        <v>199</v>
      </c>
      <c r="D22" s="85"/>
      <c r="E22" s="90">
        <v>1661</v>
      </c>
      <c r="F22" s="90"/>
      <c r="G22" s="90"/>
      <c r="H22" s="90"/>
      <c r="K22" s="73"/>
      <c r="L22" s="88" t="s">
        <v>285</v>
      </c>
      <c r="M22" s="79" t="s">
        <v>119</v>
      </c>
      <c r="N22" s="51">
        <v>433005</v>
      </c>
      <c r="O22" s="51">
        <v>433285</v>
      </c>
      <c r="P22" s="51">
        <v>-280</v>
      </c>
    </row>
    <row r="23" spans="1:16" ht="15.95" customHeight="1">
      <c r="A23" s="73"/>
      <c r="K23" s="73"/>
      <c r="L23" s="88" t="s">
        <v>286</v>
      </c>
      <c r="M23" s="79" t="s">
        <v>119</v>
      </c>
      <c r="N23" s="51">
        <v>424058</v>
      </c>
      <c r="O23" s="51">
        <v>425890</v>
      </c>
      <c r="P23" s="51">
        <v>-1832</v>
      </c>
    </row>
    <row r="24" spans="1:16" ht="15.95" customHeight="1">
      <c r="A24" s="73"/>
      <c r="K24" s="73"/>
      <c r="L24" s="88" t="s">
        <v>287</v>
      </c>
      <c r="M24" s="79" t="s">
        <v>119</v>
      </c>
      <c r="N24" s="51">
        <v>423888</v>
      </c>
      <c r="O24" s="51">
        <v>419338</v>
      </c>
      <c r="P24" s="51">
        <v>4550</v>
      </c>
    </row>
    <row r="25" spans="1:16" ht="15.95" customHeight="1">
      <c r="A25" s="89" t="s">
        <v>118</v>
      </c>
      <c r="K25" s="73"/>
      <c r="M25" s="70"/>
      <c r="N25" s="51"/>
      <c r="O25" s="51"/>
      <c r="P25" s="51"/>
    </row>
    <row r="26" spans="1:16" ht="15.95" customHeight="1">
      <c r="A26" s="73"/>
      <c r="B26" s="85" t="s">
        <v>117</v>
      </c>
      <c r="C26" s="85" t="s">
        <v>101</v>
      </c>
      <c r="D26" s="85"/>
      <c r="E26" s="82">
        <v>1.7558499999999999</v>
      </c>
      <c r="F26" s="82"/>
      <c r="G26" s="80" t="s">
        <v>110</v>
      </c>
      <c r="H26" s="81">
        <v>231</v>
      </c>
      <c r="I26" s="84"/>
      <c r="K26" s="73"/>
      <c r="L26" s="86" t="s">
        <v>288</v>
      </c>
      <c r="M26" s="79" t="s">
        <v>289</v>
      </c>
      <c r="N26" s="51">
        <v>926509</v>
      </c>
      <c r="O26" s="51">
        <v>924054</v>
      </c>
      <c r="P26" s="51">
        <v>2455</v>
      </c>
    </row>
    <row r="27" spans="1:16" ht="15.95" customHeight="1">
      <c r="A27" s="73"/>
      <c r="B27" s="85" t="s">
        <v>116</v>
      </c>
      <c r="C27" s="85" t="s">
        <v>111</v>
      </c>
      <c r="D27" s="85"/>
      <c r="E27" s="82">
        <v>1.5509599999999999</v>
      </c>
      <c r="F27" s="82"/>
      <c r="G27" s="80" t="s">
        <v>110</v>
      </c>
      <c r="H27" s="81">
        <v>2771</v>
      </c>
      <c r="I27" s="84"/>
      <c r="K27" s="73"/>
    </row>
    <row r="28" spans="1:16" ht="15.95" customHeight="1">
      <c r="A28" s="73"/>
      <c r="B28" s="85" t="s">
        <v>115</v>
      </c>
      <c r="C28" s="85" t="s">
        <v>114</v>
      </c>
      <c r="D28" s="85"/>
      <c r="E28" s="82">
        <v>1.41811</v>
      </c>
      <c r="F28" s="82"/>
      <c r="G28" s="80" t="s">
        <v>110</v>
      </c>
      <c r="H28" s="81">
        <v>2778</v>
      </c>
      <c r="I28" s="84"/>
      <c r="K28" s="73"/>
      <c r="L28" s="55" t="s">
        <v>112</v>
      </c>
    </row>
    <row r="29" spans="1:16" ht="15.95" customHeight="1">
      <c r="A29" s="73"/>
      <c r="B29" s="85" t="s">
        <v>113</v>
      </c>
      <c r="C29" s="85" t="s">
        <v>203</v>
      </c>
      <c r="D29" s="85"/>
      <c r="E29" s="82">
        <v>1.27536</v>
      </c>
      <c r="F29" s="82"/>
      <c r="G29" s="80" t="s">
        <v>110</v>
      </c>
      <c r="H29" s="81">
        <v>1646</v>
      </c>
      <c r="I29" s="84"/>
      <c r="K29" s="73"/>
      <c r="L29" s="55" t="s">
        <v>273</v>
      </c>
      <c r="M29" s="55"/>
      <c r="N29" s="55"/>
    </row>
    <row r="30" spans="1:16" ht="15.75" customHeight="1">
      <c r="A30" s="73"/>
      <c r="B30" s="85" t="s">
        <v>126</v>
      </c>
      <c r="C30" s="85" t="s">
        <v>127</v>
      </c>
      <c r="D30" s="85"/>
      <c r="E30" s="82">
        <v>1.0379799999999999</v>
      </c>
      <c r="F30" s="82"/>
      <c r="G30" s="80" t="s">
        <v>110</v>
      </c>
      <c r="H30" s="81">
        <v>1415</v>
      </c>
      <c r="I30" s="84"/>
      <c r="K30" s="73"/>
      <c r="L30" s="119" t="s">
        <v>290</v>
      </c>
      <c r="M30" s="55"/>
      <c r="N30" s="55"/>
      <c r="O30" s="55"/>
      <c r="P30" s="55"/>
    </row>
    <row r="31" spans="1:16" ht="15.75" customHeight="1">
      <c r="A31" s="73"/>
      <c r="B31" s="85"/>
      <c r="C31" s="85"/>
      <c r="D31" s="85"/>
      <c r="E31" s="82"/>
      <c r="F31" s="82"/>
      <c r="G31" s="80"/>
      <c r="H31" s="81"/>
      <c r="I31" s="84"/>
      <c r="K31" s="73"/>
      <c r="L31" s="130"/>
      <c r="M31" s="131"/>
      <c r="N31" s="131"/>
      <c r="O31" s="131"/>
      <c r="P31" s="131"/>
    </row>
    <row r="32" spans="1:16" ht="15.95" customHeight="1">
      <c r="A32" s="73"/>
      <c r="K32" s="73"/>
      <c r="L32" s="131"/>
      <c r="M32" s="131"/>
      <c r="N32" s="131"/>
      <c r="O32" s="131"/>
      <c r="P32" s="131"/>
    </row>
    <row r="33" spans="1:16" ht="15.95" customHeight="1">
      <c r="A33" s="73" t="s">
        <v>191</v>
      </c>
      <c r="K33" s="73"/>
      <c r="L33" s="76" t="s">
        <v>153</v>
      </c>
    </row>
    <row r="34" spans="1:16" ht="15.75" customHeight="1">
      <c r="A34" s="73"/>
      <c r="C34" s="78"/>
      <c r="D34" s="70" t="s">
        <v>109</v>
      </c>
      <c r="E34" s="70" t="s">
        <v>108</v>
      </c>
      <c r="F34" s="117"/>
      <c r="G34" s="117"/>
      <c r="H34" s="77"/>
      <c r="I34" s="77"/>
      <c r="K34" s="73"/>
      <c r="L34" s="75" t="s">
        <v>154</v>
      </c>
    </row>
    <row r="35" spans="1:16" ht="15.75" customHeight="1">
      <c r="A35" s="73"/>
      <c r="B35" t="s">
        <v>107</v>
      </c>
      <c r="D35" s="51">
        <v>-2300</v>
      </c>
      <c r="E35" s="50">
        <v>-0.66676999999999997</v>
      </c>
      <c r="F35" s="51"/>
      <c r="G35" s="51"/>
      <c r="H35" s="50"/>
      <c r="I35" s="50"/>
      <c r="K35" s="73"/>
      <c r="L35" s="74" t="s">
        <v>155</v>
      </c>
      <c r="M35" s="74"/>
      <c r="N35" s="117" t="s">
        <v>156</v>
      </c>
      <c r="O35" s="117" t="s">
        <v>157</v>
      </c>
      <c r="P35" s="117" t="s">
        <v>158</v>
      </c>
    </row>
    <row r="36" spans="1:16" ht="15.95" customHeight="1">
      <c r="A36" s="73"/>
      <c r="B36" t="s">
        <v>125</v>
      </c>
      <c r="D36" s="51">
        <v>-766</v>
      </c>
      <c r="E36" s="50">
        <v>-0.45729999999999998</v>
      </c>
      <c r="F36" s="51"/>
      <c r="G36" s="51"/>
      <c r="H36" s="50"/>
      <c r="I36" s="50"/>
      <c r="L36" s="105" t="s">
        <v>225</v>
      </c>
      <c r="M36" s="105"/>
      <c r="N36" s="105" t="s">
        <v>274</v>
      </c>
    </row>
    <row r="37" spans="1:16" ht="15.95" customHeight="1">
      <c r="A37" s="73"/>
      <c r="B37" t="s">
        <v>129</v>
      </c>
      <c r="D37" s="51">
        <v>-743</v>
      </c>
      <c r="E37" s="50">
        <v>-0.41336000000000001</v>
      </c>
      <c r="F37" s="51"/>
      <c r="G37" s="51"/>
      <c r="H37" s="50"/>
      <c r="I37" s="50"/>
      <c r="L37" s="139">
        <v>11466</v>
      </c>
      <c r="N37" s="139">
        <v>11744</v>
      </c>
      <c r="O37" s="139">
        <v>-278</v>
      </c>
      <c r="P37" s="118">
        <v>-2.3671662125340599E-2</v>
      </c>
    </row>
    <row r="38" spans="1:16" ht="15.75" customHeight="1">
      <c r="A38" s="73"/>
      <c r="B38" t="s">
        <v>120</v>
      </c>
      <c r="D38" s="51">
        <v>-631</v>
      </c>
      <c r="E38" s="50">
        <v>-0.61812</v>
      </c>
      <c r="F38" s="51"/>
      <c r="G38" s="51"/>
      <c r="H38" s="50"/>
      <c r="I38" s="50"/>
      <c r="L38" s="105"/>
      <c r="M38" s="105"/>
      <c r="N38" s="105"/>
    </row>
    <row r="39" spans="1:16" ht="15.75" customHeight="1">
      <c r="B39" t="s">
        <v>104</v>
      </c>
      <c r="D39" s="51">
        <v>-604</v>
      </c>
      <c r="E39" s="50">
        <v>-0.37495000000000001</v>
      </c>
      <c r="L39" s="139"/>
      <c r="N39" s="139"/>
      <c r="O39" s="139"/>
      <c r="P39" s="118"/>
    </row>
    <row r="40" spans="1:16" ht="15.75" customHeight="1">
      <c r="B40" t="s">
        <v>128</v>
      </c>
      <c r="D40" s="51">
        <v>-529</v>
      </c>
      <c r="E40" s="50">
        <v>-0.25692999999999999</v>
      </c>
      <c r="K40" s="117"/>
      <c r="L40" s="117"/>
      <c r="M40" s="117"/>
      <c r="N40" s="117"/>
      <c r="O40" s="117"/>
      <c r="P40" s="117"/>
    </row>
    <row r="41" spans="1:16" ht="15.75" customHeight="1">
      <c r="B41" t="s">
        <v>103</v>
      </c>
      <c r="D41" s="51">
        <v>-491</v>
      </c>
      <c r="E41" s="50">
        <v>-1.2282999999999999</v>
      </c>
    </row>
    <row r="42" spans="1:16" ht="15.75" customHeight="1">
      <c r="B42" t="s">
        <v>106</v>
      </c>
      <c r="D42" s="51">
        <v>-471</v>
      </c>
      <c r="E42" s="50">
        <v>-0.22445999999999999</v>
      </c>
    </row>
    <row r="43" spans="1:16" ht="15.75" customHeight="1">
      <c r="B43" t="s">
        <v>228</v>
      </c>
      <c r="D43" s="51">
        <v>-467</v>
      </c>
      <c r="E43" s="50">
        <v>-0.45749000000000001</v>
      </c>
    </row>
    <row r="44" spans="1:16" ht="15.75" customHeight="1">
      <c r="B44" t="s">
        <v>102</v>
      </c>
      <c r="D44" s="51">
        <v>-444</v>
      </c>
      <c r="E44" s="50">
        <v>-0.33179999999999998</v>
      </c>
    </row>
    <row r="45" spans="1:16" ht="15.75" customHeight="1">
      <c r="D45" s="51"/>
      <c r="E45" s="50"/>
    </row>
    <row r="46" spans="1:16">
      <c r="D46" s="51"/>
      <c r="E46" s="50"/>
    </row>
    <row r="47" spans="1:16">
      <c r="D47" s="51"/>
      <c r="E47" s="50"/>
    </row>
    <row r="48" spans="1:16">
      <c r="D48" s="51"/>
      <c r="E48" s="50"/>
    </row>
    <row r="49" spans="4:5">
      <c r="D49" s="51"/>
      <c r="E49" s="50"/>
    </row>
    <row r="50" spans="4:5">
      <c r="D50" s="51"/>
      <c r="E50" s="50"/>
    </row>
    <row r="51" spans="4:5">
      <c r="D51" s="51"/>
      <c r="E51" s="50"/>
    </row>
    <row r="52" spans="4:5">
      <c r="D52" s="51"/>
      <c r="E52" s="50"/>
    </row>
  </sheetData>
  <mergeCells count="4">
    <mergeCell ref="L31:P32"/>
    <mergeCell ref="A1:B1"/>
    <mergeCell ref="B8:C8"/>
    <mergeCell ref="G8:H8"/>
  </mergeCells>
  <phoneticPr fontId="2"/>
  <printOptions horizontalCentered="1" gridLinesSet="0"/>
  <pageMargins left="0.78740157480314965" right="0.78740157480314965" top="0.39370078740157483" bottom="0.36" header="0.35433070866141736" footer="0.2"/>
  <pageSetup paperSize="9" scale="85" orientation="landscape" horizontalDpi="4294967292" verticalDpi="300" r:id="rId1"/>
  <headerFooter alignWithMargins="0">
    <oddFooter xml:space="preserve">&amp;C- 7 -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3"/>
  </sheetPr>
  <dimension ref="A1:M88"/>
  <sheetViews>
    <sheetView zoomScaleNormal="100" workbookViewId="0">
      <pane xSplit="1" ySplit="4" topLeftCell="B11" activePane="bottomRight" state="frozen"/>
      <selection activeCell="O2" sqref="O2"/>
      <selection pane="topRight" activeCell="O2" sqref="O2"/>
      <selection pane="bottomLeft" activeCell="O2" sqref="O2"/>
      <selection pane="bottomRight" activeCell="K23" sqref="K23"/>
    </sheetView>
  </sheetViews>
  <sheetFormatPr defaultRowHeight="13.5"/>
  <cols>
    <col min="1" max="1" width="16.25" style="1" customWidth="1"/>
    <col min="2" max="13" width="10.375" style="1" customWidth="1"/>
    <col min="14" max="256" width="9" style="1"/>
    <col min="257" max="257" width="16.25" style="1" customWidth="1"/>
    <col min="258" max="269" width="10.375" style="1" customWidth="1"/>
    <col min="270" max="512" width="9" style="1"/>
    <col min="513" max="513" width="16.25" style="1" customWidth="1"/>
    <col min="514" max="525" width="10.375" style="1" customWidth="1"/>
    <col min="526" max="768" width="9" style="1"/>
    <col min="769" max="769" width="16.25" style="1" customWidth="1"/>
    <col min="770" max="781" width="10.375" style="1" customWidth="1"/>
    <col min="782" max="1024" width="9" style="1"/>
    <col min="1025" max="1025" width="16.25" style="1" customWidth="1"/>
    <col min="1026" max="1037" width="10.375" style="1" customWidth="1"/>
    <col min="1038" max="1280" width="9" style="1"/>
    <col min="1281" max="1281" width="16.25" style="1" customWidth="1"/>
    <col min="1282" max="1293" width="10.375" style="1" customWidth="1"/>
    <col min="1294" max="1536" width="9" style="1"/>
    <col min="1537" max="1537" width="16.25" style="1" customWidth="1"/>
    <col min="1538" max="1549" width="10.375" style="1" customWidth="1"/>
    <col min="1550" max="1792" width="9" style="1"/>
    <col min="1793" max="1793" width="16.25" style="1" customWidth="1"/>
    <col min="1794" max="1805" width="10.375" style="1" customWidth="1"/>
    <col min="1806" max="2048" width="9" style="1"/>
    <col min="2049" max="2049" width="16.25" style="1" customWidth="1"/>
    <col min="2050" max="2061" width="10.375" style="1" customWidth="1"/>
    <col min="2062" max="2304" width="9" style="1"/>
    <col min="2305" max="2305" width="16.25" style="1" customWidth="1"/>
    <col min="2306" max="2317" width="10.375" style="1" customWidth="1"/>
    <col min="2318" max="2560" width="9" style="1"/>
    <col min="2561" max="2561" width="16.25" style="1" customWidth="1"/>
    <col min="2562" max="2573" width="10.375" style="1" customWidth="1"/>
    <col min="2574" max="2816" width="9" style="1"/>
    <col min="2817" max="2817" width="16.25" style="1" customWidth="1"/>
    <col min="2818" max="2829" width="10.375" style="1" customWidth="1"/>
    <col min="2830" max="3072" width="9" style="1"/>
    <col min="3073" max="3073" width="16.25" style="1" customWidth="1"/>
    <col min="3074" max="3085" width="10.375" style="1" customWidth="1"/>
    <col min="3086" max="3328" width="9" style="1"/>
    <col min="3329" max="3329" width="16.25" style="1" customWidth="1"/>
    <col min="3330" max="3341" width="10.375" style="1" customWidth="1"/>
    <col min="3342" max="3584" width="9" style="1"/>
    <col min="3585" max="3585" width="16.25" style="1" customWidth="1"/>
    <col min="3586" max="3597" width="10.375" style="1" customWidth="1"/>
    <col min="3598" max="3840" width="9" style="1"/>
    <col min="3841" max="3841" width="16.25" style="1" customWidth="1"/>
    <col min="3842" max="3853" width="10.375" style="1" customWidth="1"/>
    <col min="3854" max="4096" width="9" style="1"/>
    <col min="4097" max="4097" width="16.25" style="1" customWidth="1"/>
    <col min="4098" max="4109" width="10.375" style="1" customWidth="1"/>
    <col min="4110" max="4352" width="9" style="1"/>
    <col min="4353" max="4353" width="16.25" style="1" customWidth="1"/>
    <col min="4354" max="4365" width="10.375" style="1" customWidth="1"/>
    <col min="4366" max="4608" width="9" style="1"/>
    <col min="4609" max="4609" width="16.25" style="1" customWidth="1"/>
    <col min="4610" max="4621" width="10.375" style="1" customWidth="1"/>
    <col min="4622" max="4864" width="9" style="1"/>
    <col min="4865" max="4865" width="16.25" style="1" customWidth="1"/>
    <col min="4866" max="4877" width="10.375" style="1" customWidth="1"/>
    <col min="4878" max="5120" width="9" style="1"/>
    <col min="5121" max="5121" width="16.25" style="1" customWidth="1"/>
    <col min="5122" max="5133" width="10.375" style="1" customWidth="1"/>
    <col min="5134" max="5376" width="9" style="1"/>
    <col min="5377" max="5377" width="16.25" style="1" customWidth="1"/>
    <col min="5378" max="5389" width="10.375" style="1" customWidth="1"/>
    <col min="5390" max="5632" width="9" style="1"/>
    <col min="5633" max="5633" width="16.25" style="1" customWidth="1"/>
    <col min="5634" max="5645" width="10.375" style="1" customWidth="1"/>
    <col min="5646" max="5888" width="9" style="1"/>
    <col min="5889" max="5889" width="16.25" style="1" customWidth="1"/>
    <col min="5890" max="5901" width="10.375" style="1" customWidth="1"/>
    <col min="5902" max="6144" width="9" style="1"/>
    <col min="6145" max="6145" width="16.25" style="1" customWidth="1"/>
    <col min="6146" max="6157" width="10.375" style="1" customWidth="1"/>
    <col min="6158" max="6400" width="9" style="1"/>
    <col min="6401" max="6401" width="16.25" style="1" customWidth="1"/>
    <col min="6402" max="6413" width="10.375" style="1" customWidth="1"/>
    <col min="6414" max="6656" width="9" style="1"/>
    <col min="6657" max="6657" width="16.25" style="1" customWidth="1"/>
    <col min="6658" max="6669" width="10.375" style="1" customWidth="1"/>
    <col min="6670" max="6912" width="9" style="1"/>
    <col min="6913" max="6913" width="16.25" style="1" customWidth="1"/>
    <col min="6914" max="6925" width="10.375" style="1" customWidth="1"/>
    <col min="6926" max="7168" width="9" style="1"/>
    <col min="7169" max="7169" width="16.25" style="1" customWidth="1"/>
    <col min="7170" max="7181" width="10.375" style="1" customWidth="1"/>
    <col min="7182" max="7424" width="9" style="1"/>
    <col min="7425" max="7425" width="16.25" style="1" customWidth="1"/>
    <col min="7426" max="7437" width="10.375" style="1" customWidth="1"/>
    <col min="7438" max="7680" width="9" style="1"/>
    <col min="7681" max="7681" width="16.25" style="1" customWidth="1"/>
    <col min="7682" max="7693" width="10.375" style="1" customWidth="1"/>
    <col min="7694" max="7936" width="9" style="1"/>
    <col min="7937" max="7937" width="16.25" style="1" customWidth="1"/>
    <col min="7938" max="7949" width="10.375" style="1" customWidth="1"/>
    <col min="7950" max="8192" width="9" style="1"/>
    <col min="8193" max="8193" width="16.25" style="1" customWidth="1"/>
    <col min="8194" max="8205" width="10.375" style="1" customWidth="1"/>
    <col min="8206" max="8448" width="9" style="1"/>
    <col min="8449" max="8449" width="16.25" style="1" customWidth="1"/>
    <col min="8450" max="8461" width="10.375" style="1" customWidth="1"/>
    <col min="8462" max="8704" width="9" style="1"/>
    <col min="8705" max="8705" width="16.25" style="1" customWidth="1"/>
    <col min="8706" max="8717" width="10.375" style="1" customWidth="1"/>
    <col min="8718" max="8960" width="9" style="1"/>
    <col min="8961" max="8961" width="16.25" style="1" customWidth="1"/>
    <col min="8962" max="8973" width="10.375" style="1" customWidth="1"/>
    <col min="8974" max="9216" width="9" style="1"/>
    <col min="9217" max="9217" width="16.25" style="1" customWidth="1"/>
    <col min="9218" max="9229" width="10.375" style="1" customWidth="1"/>
    <col min="9230" max="9472" width="9" style="1"/>
    <col min="9473" max="9473" width="16.25" style="1" customWidth="1"/>
    <col min="9474" max="9485" width="10.375" style="1" customWidth="1"/>
    <col min="9486" max="9728" width="9" style="1"/>
    <col min="9729" max="9729" width="16.25" style="1" customWidth="1"/>
    <col min="9730" max="9741" width="10.375" style="1" customWidth="1"/>
    <col min="9742" max="9984" width="9" style="1"/>
    <col min="9985" max="9985" width="16.25" style="1" customWidth="1"/>
    <col min="9986" max="9997" width="10.375" style="1" customWidth="1"/>
    <col min="9998" max="10240" width="9" style="1"/>
    <col min="10241" max="10241" width="16.25" style="1" customWidth="1"/>
    <col min="10242" max="10253" width="10.375" style="1" customWidth="1"/>
    <col min="10254" max="10496" width="9" style="1"/>
    <col min="10497" max="10497" width="16.25" style="1" customWidth="1"/>
    <col min="10498" max="10509" width="10.375" style="1" customWidth="1"/>
    <col min="10510" max="10752" width="9" style="1"/>
    <col min="10753" max="10753" width="16.25" style="1" customWidth="1"/>
    <col min="10754" max="10765" width="10.375" style="1" customWidth="1"/>
    <col min="10766" max="11008" width="9" style="1"/>
    <col min="11009" max="11009" width="16.25" style="1" customWidth="1"/>
    <col min="11010" max="11021" width="10.375" style="1" customWidth="1"/>
    <col min="11022" max="11264" width="9" style="1"/>
    <col min="11265" max="11265" width="16.25" style="1" customWidth="1"/>
    <col min="11266" max="11277" width="10.375" style="1" customWidth="1"/>
    <col min="11278" max="11520" width="9" style="1"/>
    <col min="11521" max="11521" width="16.25" style="1" customWidth="1"/>
    <col min="11522" max="11533" width="10.375" style="1" customWidth="1"/>
    <col min="11534" max="11776" width="9" style="1"/>
    <col min="11777" max="11777" width="16.25" style="1" customWidth="1"/>
    <col min="11778" max="11789" width="10.375" style="1" customWidth="1"/>
    <col min="11790" max="12032" width="9" style="1"/>
    <col min="12033" max="12033" width="16.25" style="1" customWidth="1"/>
    <col min="12034" max="12045" width="10.375" style="1" customWidth="1"/>
    <col min="12046" max="12288" width="9" style="1"/>
    <col min="12289" max="12289" width="16.25" style="1" customWidth="1"/>
    <col min="12290" max="12301" width="10.375" style="1" customWidth="1"/>
    <col min="12302" max="12544" width="9" style="1"/>
    <col min="12545" max="12545" width="16.25" style="1" customWidth="1"/>
    <col min="12546" max="12557" width="10.375" style="1" customWidth="1"/>
    <col min="12558" max="12800" width="9" style="1"/>
    <col min="12801" max="12801" width="16.25" style="1" customWidth="1"/>
    <col min="12802" max="12813" width="10.375" style="1" customWidth="1"/>
    <col min="12814" max="13056" width="9" style="1"/>
    <col min="13057" max="13057" width="16.25" style="1" customWidth="1"/>
    <col min="13058" max="13069" width="10.375" style="1" customWidth="1"/>
    <col min="13070" max="13312" width="9" style="1"/>
    <col min="13313" max="13313" width="16.25" style="1" customWidth="1"/>
    <col min="13314" max="13325" width="10.375" style="1" customWidth="1"/>
    <col min="13326" max="13568" width="9" style="1"/>
    <col min="13569" max="13569" width="16.25" style="1" customWidth="1"/>
    <col min="13570" max="13581" width="10.375" style="1" customWidth="1"/>
    <col min="13582" max="13824" width="9" style="1"/>
    <col min="13825" max="13825" width="16.25" style="1" customWidth="1"/>
    <col min="13826" max="13837" width="10.375" style="1" customWidth="1"/>
    <col min="13838" max="14080" width="9" style="1"/>
    <col min="14081" max="14081" width="16.25" style="1" customWidth="1"/>
    <col min="14082" max="14093" width="10.375" style="1" customWidth="1"/>
    <col min="14094" max="14336" width="9" style="1"/>
    <col min="14337" max="14337" width="16.25" style="1" customWidth="1"/>
    <col min="14338" max="14349" width="10.375" style="1" customWidth="1"/>
    <col min="14350" max="14592" width="9" style="1"/>
    <col min="14593" max="14593" width="16.25" style="1" customWidth="1"/>
    <col min="14594" max="14605" width="10.375" style="1" customWidth="1"/>
    <col min="14606" max="14848" width="9" style="1"/>
    <col min="14849" max="14849" width="16.25" style="1" customWidth="1"/>
    <col min="14850" max="14861" width="10.375" style="1" customWidth="1"/>
    <col min="14862" max="15104" width="9" style="1"/>
    <col min="15105" max="15105" width="16.25" style="1" customWidth="1"/>
    <col min="15106" max="15117" width="10.375" style="1" customWidth="1"/>
    <col min="15118" max="15360" width="9" style="1"/>
    <col min="15361" max="15361" width="16.25" style="1" customWidth="1"/>
    <col min="15362" max="15373" width="10.375" style="1" customWidth="1"/>
    <col min="15374" max="15616" width="9" style="1"/>
    <col min="15617" max="15617" width="16.25" style="1" customWidth="1"/>
    <col min="15618" max="15629" width="10.375" style="1" customWidth="1"/>
    <col min="15630" max="15872" width="9" style="1"/>
    <col min="15873" max="15873" width="16.25" style="1" customWidth="1"/>
    <col min="15874" max="15885" width="10.375" style="1" customWidth="1"/>
    <col min="15886" max="16128" width="9" style="1"/>
    <col min="16129" max="16129" width="16.25" style="1" customWidth="1"/>
    <col min="16130" max="16141" width="10.375" style="1" customWidth="1"/>
    <col min="16142" max="16384" width="9" style="1"/>
  </cols>
  <sheetData>
    <row r="1" spans="1:13" ht="17.25">
      <c r="B1" s="1" t="s">
        <v>291</v>
      </c>
      <c r="E1" s="2" t="s">
        <v>192</v>
      </c>
      <c r="I1" s="134">
        <f>B3</f>
        <v>42340</v>
      </c>
      <c r="J1" s="134"/>
      <c r="K1" s="134"/>
    </row>
    <row r="2" spans="1:13" ht="16.5" thickBot="1">
      <c r="A2" s="5"/>
      <c r="B2" s="5" t="s">
        <v>2</v>
      </c>
      <c r="C2" s="6"/>
      <c r="D2" s="6"/>
      <c r="E2" s="6"/>
      <c r="F2" s="6"/>
      <c r="G2" s="6"/>
      <c r="H2" s="6"/>
      <c r="I2" s="6"/>
      <c r="J2" s="7" t="s">
        <v>3</v>
      </c>
      <c r="K2" s="6"/>
      <c r="L2" s="6"/>
      <c r="M2" s="6"/>
    </row>
    <row r="3" spans="1:13" s="13" customFormat="1" ht="18.399999999999999" customHeight="1">
      <c r="A3" s="8" t="s">
        <v>292</v>
      </c>
      <c r="B3" s="9">
        <f>'[2]1.入力表'!B3</f>
        <v>42340</v>
      </c>
      <c r="C3" s="10" t="s">
        <v>193</v>
      </c>
      <c r="D3" s="10"/>
      <c r="E3" s="9">
        <f>'[2]1.入力表'!E3</f>
        <v>42249</v>
      </c>
      <c r="F3" s="10" t="s">
        <v>194</v>
      </c>
      <c r="G3" s="10"/>
      <c r="H3" s="11" t="s">
        <v>5</v>
      </c>
      <c r="I3" s="11"/>
      <c r="J3" s="11"/>
      <c r="K3" s="11" t="s">
        <v>6</v>
      </c>
      <c r="L3" s="10"/>
      <c r="M3" s="12"/>
    </row>
    <row r="4" spans="1:13" s="13" customFormat="1" ht="18.399999999999999" customHeight="1">
      <c r="A4" s="14" t="s">
        <v>7</v>
      </c>
      <c r="B4" s="15" t="s">
        <v>8</v>
      </c>
      <c r="C4" s="15" t="s">
        <v>9</v>
      </c>
      <c r="D4" s="15" t="s">
        <v>10</v>
      </c>
      <c r="E4" s="15" t="s">
        <v>8</v>
      </c>
      <c r="F4" s="15" t="s">
        <v>9</v>
      </c>
      <c r="G4" s="15" t="s">
        <v>10</v>
      </c>
      <c r="H4" s="15" t="s">
        <v>8</v>
      </c>
      <c r="I4" s="15" t="s">
        <v>9</v>
      </c>
      <c r="J4" s="15" t="s">
        <v>10</v>
      </c>
      <c r="K4" s="15" t="s">
        <v>8</v>
      </c>
      <c r="L4" s="15" t="s">
        <v>9</v>
      </c>
      <c r="M4" s="16" t="s">
        <v>10</v>
      </c>
    </row>
    <row r="5" spans="1:13">
      <c r="A5" s="17" t="s">
        <v>11</v>
      </c>
      <c r="B5" s="18">
        <f>'[2]1.入力表'!B5</f>
        <v>198</v>
      </c>
      <c r="C5" s="18">
        <f>'[2]1.入力表'!C5</f>
        <v>169</v>
      </c>
      <c r="D5" s="18">
        <f t="shared" ref="D5:D22" si="0">B5+C5</f>
        <v>367</v>
      </c>
      <c r="E5" s="18">
        <f>'[2]1.入力表'!E5</f>
        <v>204</v>
      </c>
      <c r="F5" s="18">
        <f>'[2]1.入力表'!F5</f>
        <v>168</v>
      </c>
      <c r="G5" s="18">
        <f t="shared" ref="G5:G22" si="1">E5+F5</f>
        <v>372</v>
      </c>
      <c r="H5" s="18">
        <f t="shared" ref="H5:I22" si="2">B5-E5</f>
        <v>-6</v>
      </c>
      <c r="I5" s="18">
        <f t="shared" si="2"/>
        <v>1</v>
      </c>
      <c r="J5" s="18">
        <f t="shared" ref="J5:J22" si="3">IF(D5-G5=H5+I5,H5+I5,"ｴﾗｰ")</f>
        <v>-5</v>
      </c>
      <c r="K5" s="19">
        <f t="shared" ref="K5:L40" si="4">IF(E5=0,"        －",ROUND(H5/E5*100,2))</f>
        <v>-2.94</v>
      </c>
      <c r="L5" s="19">
        <f t="shared" si="4"/>
        <v>0.6</v>
      </c>
      <c r="M5" s="20">
        <f t="shared" ref="M5:M68" si="5">IF(G5=0,"        －",ROUND(J5/G5*100,5))</f>
        <v>-1.34409</v>
      </c>
    </row>
    <row r="6" spans="1:13">
      <c r="A6" s="17" t="s">
        <v>12</v>
      </c>
      <c r="B6" s="18">
        <f>'[2]1.入力表'!B6</f>
        <v>176</v>
      </c>
      <c r="C6" s="18">
        <f>'[2]1.入力表'!C6</f>
        <v>156</v>
      </c>
      <c r="D6" s="18">
        <f t="shared" si="0"/>
        <v>332</v>
      </c>
      <c r="E6" s="18">
        <f>'[2]1.入力表'!E6</f>
        <v>172</v>
      </c>
      <c r="F6" s="18">
        <f>'[2]1.入力表'!F6</f>
        <v>155</v>
      </c>
      <c r="G6" s="18">
        <f t="shared" si="1"/>
        <v>327</v>
      </c>
      <c r="H6" s="18">
        <f t="shared" si="2"/>
        <v>4</v>
      </c>
      <c r="I6" s="18">
        <f t="shared" si="2"/>
        <v>1</v>
      </c>
      <c r="J6" s="18">
        <f t="shared" si="3"/>
        <v>5</v>
      </c>
      <c r="K6" s="19">
        <f t="shared" si="4"/>
        <v>2.33</v>
      </c>
      <c r="L6" s="19">
        <f t="shared" si="4"/>
        <v>0.65</v>
      </c>
      <c r="M6" s="20">
        <f t="shared" si="5"/>
        <v>1.52905</v>
      </c>
    </row>
    <row r="7" spans="1:13">
      <c r="A7" s="17" t="s">
        <v>13</v>
      </c>
      <c r="B7" s="18">
        <f>'[2]1.入力表'!B7</f>
        <v>101</v>
      </c>
      <c r="C7" s="18">
        <f>'[2]1.入力表'!C7</f>
        <v>84</v>
      </c>
      <c r="D7" s="18">
        <f t="shared" si="0"/>
        <v>185</v>
      </c>
      <c r="E7" s="18">
        <f>'[2]1.入力表'!E7</f>
        <v>98</v>
      </c>
      <c r="F7" s="18">
        <f>'[2]1.入力表'!F7</f>
        <v>82</v>
      </c>
      <c r="G7" s="18">
        <f t="shared" si="1"/>
        <v>180</v>
      </c>
      <c r="H7" s="18">
        <f t="shared" si="2"/>
        <v>3</v>
      </c>
      <c r="I7" s="18">
        <f t="shared" si="2"/>
        <v>2</v>
      </c>
      <c r="J7" s="18">
        <f t="shared" si="3"/>
        <v>5</v>
      </c>
      <c r="K7" s="19">
        <f t="shared" si="4"/>
        <v>3.06</v>
      </c>
      <c r="L7" s="19">
        <f t="shared" si="4"/>
        <v>2.44</v>
      </c>
      <c r="M7" s="20">
        <f t="shared" si="5"/>
        <v>2.7777799999999999</v>
      </c>
    </row>
    <row r="8" spans="1:13">
      <c r="A8" s="17" t="s">
        <v>14</v>
      </c>
      <c r="B8" s="18">
        <f>'[2]1.入力表'!B8</f>
        <v>129</v>
      </c>
      <c r="C8" s="18">
        <f>'[2]1.入力表'!C8</f>
        <v>159</v>
      </c>
      <c r="D8" s="18">
        <f t="shared" si="0"/>
        <v>288</v>
      </c>
      <c r="E8" s="18">
        <f>'[2]1.入力表'!E8</f>
        <v>124</v>
      </c>
      <c r="F8" s="18">
        <f>'[2]1.入力表'!F8</f>
        <v>160</v>
      </c>
      <c r="G8" s="18">
        <f t="shared" si="1"/>
        <v>284</v>
      </c>
      <c r="H8" s="18">
        <f t="shared" si="2"/>
        <v>5</v>
      </c>
      <c r="I8" s="18">
        <f t="shared" si="2"/>
        <v>-1</v>
      </c>
      <c r="J8" s="18">
        <f t="shared" si="3"/>
        <v>4</v>
      </c>
      <c r="K8" s="19">
        <f t="shared" si="4"/>
        <v>4.03</v>
      </c>
      <c r="L8" s="19">
        <f t="shared" si="4"/>
        <v>-0.63</v>
      </c>
      <c r="M8" s="20">
        <f t="shared" si="5"/>
        <v>1.40845</v>
      </c>
    </row>
    <row r="9" spans="1:13">
      <c r="A9" s="17" t="s">
        <v>15</v>
      </c>
      <c r="B9" s="18">
        <f>'[2]1.入力表'!B9</f>
        <v>111</v>
      </c>
      <c r="C9" s="18">
        <f>'[2]1.入力表'!C9</f>
        <v>104</v>
      </c>
      <c r="D9" s="18">
        <f t="shared" si="0"/>
        <v>215</v>
      </c>
      <c r="E9" s="18">
        <f>'[2]1.入力表'!E9</f>
        <v>108</v>
      </c>
      <c r="F9" s="18">
        <f>'[2]1.入力表'!F9</f>
        <v>104</v>
      </c>
      <c r="G9" s="18">
        <f t="shared" si="1"/>
        <v>212</v>
      </c>
      <c r="H9" s="18">
        <f t="shared" si="2"/>
        <v>3</v>
      </c>
      <c r="I9" s="18">
        <f t="shared" si="2"/>
        <v>0</v>
      </c>
      <c r="J9" s="18">
        <f t="shared" si="3"/>
        <v>3</v>
      </c>
      <c r="K9" s="19">
        <f t="shared" si="4"/>
        <v>2.78</v>
      </c>
      <c r="L9" s="19">
        <f t="shared" si="4"/>
        <v>0</v>
      </c>
      <c r="M9" s="20">
        <f t="shared" si="5"/>
        <v>1.41509</v>
      </c>
    </row>
    <row r="10" spans="1:13">
      <c r="A10" s="17" t="s">
        <v>16</v>
      </c>
      <c r="B10" s="18">
        <f>'[2]1.入力表'!B10</f>
        <v>129</v>
      </c>
      <c r="C10" s="18">
        <f>'[2]1.入力表'!C10</f>
        <v>141</v>
      </c>
      <c r="D10" s="18">
        <f t="shared" si="0"/>
        <v>270</v>
      </c>
      <c r="E10" s="18">
        <f>'[2]1.入力表'!E10</f>
        <v>126</v>
      </c>
      <c r="F10" s="18">
        <f>'[2]1.入力表'!F10</f>
        <v>143</v>
      </c>
      <c r="G10" s="18">
        <f t="shared" si="1"/>
        <v>269</v>
      </c>
      <c r="H10" s="18">
        <f t="shared" si="2"/>
        <v>3</v>
      </c>
      <c r="I10" s="18">
        <f t="shared" si="2"/>
        <v>-2</v>
      </c>
      <c r="J10" s="18">
        <f t="shared" si="3"/>
        <v>1</v>
      </c>
      <c r="K10" s="19">
        <f t="shared" si="4"/>
        <v>2.38</v>
      </c>
      <c r="L10" s="19">
        <f t="shared" si="4"/>
        <v>-1.4</v>
      </c>
      <c r="M10" s="20">
        <f t="shared" si="5"/>
        <v>0.37175000000000002</v>
      </c>
    </row>
    <row r="11" spans="1:13">
      <c r="A11" s="17" t="s">
        <v>17</v>
      </c>
      <c r="B11" s="18">
        <f>'[2]1.入力表'!B11</f>
        <v>119</v>
      </c>
      <c r="C11" s="18">
        <f>'[2]1.入力表'!C11</f>
        <v>122</v>
      </c>
      <c r="D11" s="18">
        <f t="shared" si="0"/>
        <v>241</v>
      </c>
      <c r="E11" s="18">
        <f>'[2]1.入力表'!E11</f>
        <v>123</v>
      </c>
      <c r="F11" s="18">
        <f>'[2]1.入力表'!F11</f>
        <v>121</v>
      </c>
      <c r="G11" s="18">
        <f t="shared" si="1"/>
        <v>244</v>
      </c>
      <c r="H11" s="18">
        <f t="shared" si="2"/>
        <v>-4</v>
      </c>
      <c r="I11" s="18">
        <f t="shared" si="2"/>
        <v>1</v>
      </c>
      <c r="J11" s="18">
        <f t="shared" si="3"/>
        <v>-3</v>
      </c>
      <c r="K11" s="19">
        <f t="shared" si="4"/>
        <v>-3.25</v>
      </c>
      <c r="L11" s="19">
        <f t="shared" si="4"/>
        <v>0.83</v>
      </c>
      <c r="M11" s="20">
        <f t="shared" si="5"/>
        <v>-1.2295100000000001</v>
      </c>
    </row>
    <row r="12" spans="1:13">
      <c r="A12" s="17" t="s">
        <v>18</v>
      </c>
      <c r="B12" s="18">
        <f>'[2]1.入力表'!B12</f>
        <v>101</v>
      </c>
      <c r="C12" s="18">
        <f>'[2]1.入力表'!C12</f>
        <v>137</v>
      </c>
      <c r="D12" s="18">
        <f t="shared" si="0"/>
        <v>238</v>
      </c>
      <c r="E12" s="18">
        <f>'[2]1.入力表'!E12</f>
        <v>109</v>
      </c>
      <c r="F12" s="18">
        <f>'[2]1.入力表'!F12</f>
        <v>137</v>
      </c>
      <c r="G12" s="18">
        <f t="shared" si="1"/>
        <v>246</v>
      </c>
      <c r="H12" s="18">
        <f t="shared" si="2"/>
        <v>-8</v>
      </c>
      <c r="I12" s="18">
        <f t="shared" si="2"/>
        <v>0</v>
      </c>
      <c r="J12" s="18">
        <f t="shared" si="3"/>
        <v>-8</v>
      </c>
      <c r="K12" s="19">
        <f t="shared" si="4"/>
        <v>-7.34</v>
      </c>
      <c r="L12" s="19">
        <f t="shared" si="4"/>
        <v>0</v>
      </c>
      <c r="M12" s="20">
        <f t="shared" si="5"/>
        <v>-3.25203</v>
      </c>
    </row>
    <row r="13" spans="1:13">
      <c r="A13" s="17" t="s">
        <v>19</v>
      </c>
      <c r="B13" s="18">
        <f>'[2]1.入力表'!B13</f>
        <v>86</v>
      </c>
      <c r="C13" s="18">
        <f>'[2]1.入力表'!C13</f>
        <v>115</v>
      </c>
      <c r="D13" s="18">
        <f t="shared" si="0"/>
        <v>201</v>
      </c>
      <c r="E13" s="18">
        <f>'[2]1.入力表'!E13</f>
        <v>87</v>
      </c>
      <c r="F13" s="18">
        <f>'[2]1.入力表'!F13</f>
        <v>113</v>
      </c>
      <c r="G13" s="18">
        <f t="shared" si="1"/>
        <v>200</v>
      </c>
      <c r="H13" s="18">
        <f t="shared" si="2"/>
        <v>-1</v>
      </c>
      <c r="I13" s="18">
        <f t="shared" si="2"/>
        <v>2</v>
      </c>
      <c r="J13" s="18">
        <f t="shared" si="3"/>
        <v>1</v>
      </c>
      <c r="K13" s="19">
        <f t="shared" si="4"/>
        <v>-1.1499999999999999</v>
      </c>
      <c r="L13" s="19">
        <f t="shared" si="4"/>
        <v>1.77</v>
      </c>
      <c r="M13" s="20">
        <f t="shared" si="5"/>
        <v>0.5</v>
      </c>
    </row>
    <row r="14" spans="1:13">
      <c r="A14" s="17" t="s">
        <v>20</v>
      </c>
      <c r="B14" s="18">
        <f>'[2]1.入力表'!B14</f>
        <v>169</v>
      </c>
      <c r="C14" s="18">
        <f>'[2]1.入力表'!C14</f>
        <v>183</v>
      </c>
      <c r="D14" s="18">
        <f t="shared" si="0"/>
        <v>352</v>
      </c>
      <c r="E14" s="18">
        <f>'[2]1.入力表'!E14</f>
        <v>176</v>
      </c>
      <c r="F14" s="18">
        <f>'[2]1.入力表'!F14</f>
        <v>183</v>
      </c>
      <c r="G14" s="18">
        <f t="shared" si="1"/>
        <v>359</v>
      </c>
      <c r="H14" s="18">
        <f t="shared" si="2"/>
        <v>-7</v>
      </c>
      <c r="I14" s="18">
        <f t="shared" si="2"/>
        <v>0</v>
      </c>
      <c r="J14" s="18">
        <f t="shared" si="3"/>
        <v>-7</v>
      </c>
      <c r="K14" s="19">
        <f t="shared" si="4"/>
        <v>-3.98</v>
      </c>
      <c r="L14" s="19">
        <f t="shared" si="4"/>
        <v>0</v>
      </c>
      <c r="M14" s="20">
        <f t="shared" si="5"/>
        <v>-1.9498599999999999</v>
      </c>
    </row>
    <row r="15" spans="1:13">
      <c r="A15" s="17" t="s">
        <v>21</v>
      </c>
      <c r="B15" s="18">
        <f>'[2]1.入力表'!B15</f>
        <v>337</v>
      </c>
      <c r="C15" s="18">
        <f>'[2]1.入力表'!C15</f>
        <v>274</v>
      </c>
      <c r="D15" s="18">
        <f t="shared" si="0"/>
        <v>611</v>
      </c>
      <c r="E15" s="18">
        <f>'[2]1.入力表'!E15</f>
        <v>346</v>
      </c>
      <c r="F15" s="18">
        <f>'[2]1.入力表'!F15</f>
        <v>274</v>
      </c>
      <c r="G15" s="18">
        <f t="shared" si="1"/>
        <v>620</v>
      </c>
      <c r="H15" s="18">
        <f t="shared" si="2"/>
        <v>-9</v>
      </c>
      <c r="I15" s="18">
        <f t="shared" si="2"/>
        <v>0</v>
      </c>
      <c r="J15" s="18">
        <f t="shared" si="3"/>
        <v>-9</v>
      </c>
      <c r="K15" s="19">
        <f t="shared" si="4"/>
        <v>-2.6</v>
      </c>
      <c r="L15" s="19">
        <f t="shared" si="4"/>
        <v>0</v>
      </c>
      <c r="M15" s="20">
        <f t="shared" si="5"/>
        <v>-1.4516100000000001</v>
      </c>
    </row>
    <row r="16" spans="1:13">
      <c r="A16" s="17" t="s">
        <v>22</v>
      </c>
      <c r="B16" s="18">
        <f>'[2]1.入力表'!B16</f>
        <v>103</v>
      </c>
      <c r="C16" s="18">
        <f>'[2]1.入力表'!C16</f>
        <v>121</v>
      </c>
      <c r="D16" s="18">
        <f t="shared" si="0"/>
        <v>224</v>
      </c>
      <c r="E16" s="18">
        <f>'[2]1.入力表'!E16</f>
        <v>105</v>
      </c>
      <c r="F16" s="18">
        <f>'[2]1.入力表'!F16</f>
        <v>122</v>
      </c>
      <c r="G16" s="18">
        <f t="shared" si="1"/>
        <v>227</v>
      </c>
      <c r="H16" s="18">
        <f t="shared" si="2"/>
        <v>-2</v>
      </c>
      <c r="I16" s="18">
        <f t="shared" si="2"/>
        <v>-1</v>
      </c>
      <c r="J16" s="18">
        <f t="shared" si="3"/>
        <v>-3</v>
      </c>
      <c r="K16" s="19">
        <f t="shared" si="4"/>
        <v>-1.9</v>
      </c>
      <c r="L16" s="19">
        <f t="shared" si="4"/>
        <v>-0.82</v>
      </c>
      <c r="M16" s="20">
        <f t="shared" si="5"/>
        <v>-1.32159</v>
      </c>
    </row>
    <row r="17" spans="1:13">
      <c r="A17" s="17" t="s">
        <v>23</v>
      </c>
      <c r="B17" s="18">
        <f>'[2]1.入力表'!B17</f>
        <v>359</v>
      </c>
      <c r="C17" s="18">
        <f>'[2]1.入力表'!C17</f>
        <v>314</v>
      </c>
      <c r="D17" s="18">
        <f t="shared" si="0"/>
        <v>673</v>
      </c>
      <c r="E17" s="18">
        <f>'[2]1.入力表'!E17</f>
        <v>368</v>
      </c>
      <c r="F17" s="18">
        <f>'[2]1.入力表'!F17</f>
        <v>314</v>
      </c>
      <c r="G17" s="18">
        <f t="shared" si="1"/>
        <v>682</v>
      </c>
      <c r="H17" s="18">
        <f t="shared" si="2"/>
        <v>-9</v>
      </c>
      <c r="I17" s="18">
        <f t="shared" si="2"/>
        <v>0</v>
      </c>
      <c r="J17" s="18">
        <f t="shared" si="3"/>
        <v>-9</v>
      </c>
      <c r="K17" s="19">
        <f t="shared" si="4"/>
        <v>-2.4500000000000002</v>
      </c>
      <c r="L17" s="19">
        <f t="shared" si="4"/>
        <v>0</v>
      </c>
      <c r="M17" s="20">
        <f t="shared" si="5"/>
        <v>-1.31965</v>
      </c>
    </row>
    <row r="18" spans="1:13">
      <c r="A18" s="21" t="s">
        <v>24</v>
      </c>
      <c r="B18" s="18">
        <f>'[2]1.入力表'!B18</f>
        <v>163</v>
      </c>
      <c r="C18" s="18">
        <f>'[2]1.入力表'!C18</f>
        <v>117</v>
      </c>
      <c r="D18" s="18">
        <f t="shared" si="0"/>
        <v>280</v>
      </c>
      <c r="E18" s="18">
        <f>'[2]1.入力表'!E18</f>
        <v>161</v>
      </c>
      <c r="F18" s="18">
        <f>'[2]1.入力表'!F18</f>
        <v>116</v>
      </c>
      <c r="G18" s="18">
        <f t="shared" si="1"/>
        <v>277</v>
      </c>
      <c r="H18" s="18">
        <f t="shared" si="2"/>
        <v>2</v>
      </c>
      <c r="I18" s="18">
        <f t="shared" si="2"/>
        <v>1</v>
      </c>
      <c r="J18" s="18">
        <f t="shared" si="3"/>
        <v>3</v>
      </c>
      <c r="K18" s="19">
        <f t="shared" si="4"/>
        <v>1.24</v>
      </c>
      <c r="L18" s="19">
        <f t="shared" si="4"/>
        <v>0.86</v>
      </c>
      <c r="M18" s="20">
        <f t="shared" si="5"/>
        <v>1.0830299999999999</v>
      </c>
    </row>
    <row r="19" spans="1:13">
      <c r="A19" s="17" t="s">
        <v>25</v>
      </c>
      <c r="B19" s="18">
        <f>'[2]1.入力表'!B19</f>
        <v>213</v>
      </c>
      <c r="C19" s="18">
        <f>'[2]1.入力表'!C19</f>
        <v>182</v>
      </c>
      <c r="D19" s="18">
        <f t="shared" si="0"/>
        <v>395</v>
      </c>
      <c r="E19" s="18">
        <f>'[2]1.入力表'!E19</f>
        <v>211</v>
      </c>
      <c r="F19" s="18">
        <f>'[2]1.入力表'!F19</f>
        <v>179</v>
      </c>
      <c r="G19" s="18">
        <f t="shared" si="1"/>
        <v>390</v>
      </c>
      <c r="H19" s="18">
        <f t="shared" si="2"/>
        <v>2</v>
      </c>
      <c r="I19" s="18">
        <f t="shared" si="2"/>
        <v>3</v>
      </c>
      <c r="J19" s="18">
        <f t="shared" si="3"/>
        <v>5</v>
      </c>
      <c r="K19" s="19">
        <f t="shared" si="4"/>
        <v>0.95</v>
      </c>
      <c r="L19" s="19">
        <f t="shared" si="4"/>
        <v>1.68</v>
      </c>
      <c r="M19" s="20">
        <f t="shared" si="5"/>
        <v>1.2820499999999999</v>
      </c>
    </row>
    <row r="20" spans="1:13">
      <c r="A20" s="17" t="s">
        <v>26</v>
      </c>
      <c r="B20" s="18">
        <f>'[2]1.入力表'!B20</f>
        <v>100</v>
      </c>
      <c r="C20" s="18">
        <f>'[2]1.入力表'!C20</f>
        <v>94</v>
      </c>
      <c r="D20" s="18">
        <f t="shared" si="0"/>
        <v>194</v>
      </c>
      <c r="E20" s="18">
        <f>'[2]1.入力表'!E20</f>
        <v>104</v>
      </c>
      <c r="F20" s="18">
        <f>'[2]1.入力表'!F20</f>
        <v>95</v>
      </c>
      <c r="G20" s="18">
        <f t="shared" si="1"/>
        <v>199</v>
      </c>
      <c r="H20" s="18">
        <f t="shared" si="2"/>
        <v>-4</v>
      </c>
      <c r="I20" s="18">
        <f t="shared" si="2"/>
        <v>-1</v>
      </c>
      <c r="J20" s="18">
        <f t="shared" si="3"/>
        <v>-5</v>
      </c>
      <c r="K20" s="19">
        <f t="shared" si="4"/>
        <v>-3.85</v>
      </c>
      <c r="L20" s="19">
        <f t="shared" si="4"/>
        <v>-1.05</v>
      </c>
      <c r="M20" s="20">
        <f t="shared" si="5"/>
        <v>-2.5125600000000001</v>
      </c>
    </row>
    <row r="21" spans="1:13">
      <c r="A21" s="17" t="s">
        <v>27</v>
      </c>
      <c r="B21" s="18">
        <f>'[2]1.入力表'!B21</f>
        <v>76</v>
      </c>
      <c r="C21" s="18">
        <f>'[2]1.入力表'!C21</f>
        <v>67</v>
      </c>
      <c r="D21" s="18">
        <f t="shared" si="0"/>
        <v>143</v>
      </c>
      <c r="E21" s="18">
        <f>'[2]1.入力表'!E21</f>
        <v>83</v>
      </c>
      <c r="F21" s="18">
        <f>'[2]1.入力表'!F21</f>
        <v>67</v>
      </c>
      <c r="G21" s="18">
        <f t="shared" si="1"/>
        <v>150</v>
      </c>
      <c r="H21" s="18">
        <f t="shared" si="2"/>
        <v>-7</v>
      </c>
      <c r="I21" s="18">
        <f t="shared" si="2"/>
        <v>0</v>
      </c>
      <c r="J21" s="18">
        <f t="shared" si="3"/>
        <v>-7</v>
      </c>
      <c r="K21" s="19">
        <f t="shared" si="4"/>
        <v>-8.43</v>
      </c>
      <c r="L21" s="19">
        <f t="shared" si="4"/>
        <v>0</v>
      </c>
      <c r="M21" s="20">
        <f t="shared" si="5"/>
        <v>-4.6666699999999999</v>
      </c>
    </row>
    <row r="22" spans="1:13">
      <c r="A22" s="17" t="s">
        <v>28</v>
      </c>
      <c r="B22" s="18">
        <f>'[2]1.入力表'!B22</f>
        <v>46</v>
      </c>
      <c r="C22" s="18">
        <f>'[2]1.入力表'!C22</f>
        <v>59</v>
      </c>
      <c r="D22" s="18">
        <f t="shared" si="0"/>
        <v>105</v>
      </c>
      <c r="E22" s="18">
        <f>'[2]1.入力表'!E22</f>
        <v>46</v>
      </c>
      <c r="F22" s="18">
        <f>'[2]1.入力表'!F22</f>
        <v>58</v>
      </c>
      <c r="G22" s="18">
        <f t="shared" si="1"/>
        <v>104</v>
      </c>
      <c r="H22" s="18">
        <f t="shared" si="2"/>
        <v>0</v>
      </c>
      <c r="I22" s="18">
        <f t="shared" si="2"/>
        <v>1</v>
      </c>
      <c r="J22" s="18">
        <f t="shared" si="3"/>
        <v>1</v>
      </c>
      <c r="K22" s="19">
        <f t="shared" si="4"/>
        <v>0</v>
      </c>
      <c r="L22" s="19">
        <f t="shared" si="4"/>
        <v>1.72</v>
      </c>
      <c r="M22" s="20">
        <f t="shared" si="5"/>
        <v>0.96153999999999995</v>
      </c>
    </row>
    <row r="23" spans="1:13">
      <c r="A23" s="17" t="s">
        <v>29</v>
      </c>
      <c r="B23" s="18">
        <f>'[2]1.入力表'!B23</f>
        <v>2716</v>
      </c>
      <c r="C23" s="18">
        <f>'[2]1.入力表'!C23</f>
        <v>2598</v>
      </c>
      <c r="D23" s="18">
        <f>IF(B23+C23=SUM(D5:D22),B23+C23,"ｴﾗｰ")</f>
        <v>5314</v>
      </c>
      <c r="E23" s="18">
        <f>'[2]1.入力表'!E23</f>
        <v>2751</v>
      </c>
      <c r="F23" s="18">
        <f>'[2]1.入力表'!F23</f>
        <v>2591</v>
      </c>
      <c r="G23" s="18">
        <f>IF(E23+F23=SUM(G5:G22),E23+F23,"ｴﾗｰ")</f>
        <v>5342</v>
      </c>
      <c r="H23" s="18">
        <f>IF(B23-E23=SUM(H5:H22),B23-E23,"ｴﾗｰ")</f>
        <v>-35</v>
      </c>
      <c r="I23" s="18">
        <f>IF(C23-F23=SUM(I5:I22),C23-F23,"ｴﾗｰ")</f>
        <v>7</v>
      </c>
      <c r="J23" s="18">
        <f>IF(AND(D23-G23=SUM(J5:J22),D23-G23=H23+I23),H23+I23,"ｴﾗｰ")</f>
        <v>-28</v>
      </c>
      <c r="K23" s="19">
        <f t="shared" si="4"/>
        <v>-1.27</v>
      </c>
      <c r="L23" s="19">
        <f t="shared" si="4"/>
        <v>0.27</v>
      </c>
      <c r="M23" s="20">
        <f t="shared" si="5"/>
        <v>-0.52415</v>
      </c>
    </row>
    <row r="24" spans="1:13">
      <c r="A24" s="17" t="s">
        <v>30</v>
      </c>
      <c r="B24" s="18">
        <f>'[2]1.入力表'!B24</f>
        <v>92</v>
      </c>
      <c r="C24" s="18">
        <f>'[2]1.入力表'!C24</f>
        <v>88</v>
      </c>
      <c r="D24" s="18">
        <f>B24+C24</f>
        <v>180</v>
      </c>
      <c r="E24" s="18">
        <f>'[2]1.入力表'!E24</f>
        <v>89</v>
      </c>
      <c r="F24" s="18">
        <f>'[2]1.入力表'!F24</f>
        <v>90</v>
      </c>
      <c r="G24" s="18">
        <f t="shared" ref="G24:G34" si="6">E24+F24</f>
        <v>179</v>
      </c>
      <c r="H24" s="18">
        <f t="shared" ref="H24:I69" si="7">B24-E24</f>
        <v>3</v>
      </c>
      <c r="I24" s="18">
        <f t="shared" si="7"/>
        <v>-2</v>
      </c>
      <c r="J24" s="18">
        <f t="shared" ref="J24:J34" si="8">IF(D24-G24=H24+I24,H24+I24,"ｴﾗｰ")</f>
        <v>1</v>
      </c>
      <c r="K24" s="19">
        <f t="shared" si="4"/>
        <v>3.37</v>
      </c>
      <c r="L24" s="19">
        <f t="shared" si="4"/>
        <v>-2.2200000000000002</v>
      </c>
      <c r="M24" s="20">
        <f t="shared" si="5"/>
        <v>0.55866000000000005</v>
      </c>
    </row>
    <row r="25" spans="1:13">
      <c r="A25" s="17" t="s">
        <v>31</v>
      </c>
      <c r="B25" s="18">
        <f>'[2]1.入力表'!B25</f>
        <v>98</v>
      </c>
      <c r="C25" s="18">
        <f>'[2]1.入力表'!C25</f>
        <v>80</v>
      </c>
      <c r="D25" s="18">
        <f t="shared" ref="D25:D34" si="9">B25+C25</f>
        <v>178</v>
      </c>
      <c r="E25" s="18">
        <f>'[2]1.入力表'!E25</f>
        <v>105</v>
      </c>
      <c r="F25" s="18">
        <f>'[2]1.入力表'!F25</f>
        <v>81</v>
      </c>
      <c r="G25" s="18">
        <f t="shared" si="6"/>
        <v>186</v>
      </c>
      <c r="H25" s="18">
        <f t="shared" si="7"/>
        <v>-7</v>
      </c>
      <c r="I25" s="18">
        <f t="shared" si="7"/>
        <v>-1</v>
      </c>
      <c r="J25" s="18">
        <f t="shared" si="8"/>
        <v>-8</v>
      </c>
      <c r="K25" s="19">
        <f t="shared" si="4"/>
        <v>-6.67</v>
      </c>
      <c r="L25" s="19">
        <f t="shared" si="4"/>
        <v>-1.23</v>
      </c>
      <c r="M25" s="20">
        <f t="shared" si="5"/>
        <v>-4.3010799999999998</v>
      </c>
    </row>
    <row r="26" spans="1:13">
      <c r="A26" s="17" t="s">
        <v>32</v>
      </c>
      <c r="B26" s="18">
        <f>'[2]1.入力表'!B26</f>
        <v>225</v>
      </c>
      <c r="C26" s="18">
        <f>'[2]1.入力表'!C26</f>
        <v>199</v>
      </c>
      <c r="D26" s="18">
        <f t="shared" si="9"/>
        <v>424</v>
      </c>
      <c r="E26" s="18">
        <f>'[2]1.入力表'!E26</f>
        <v>235</v>
      </c>
      <c r="F26" s="18">
        <f>'[2]1.入力表'!F26</f>
        <v>201</v>
      </c>
      <c r="G26" s="18">
        <f t="shared" si="6"/>
        <v>436</v>
      </c>
      <c r="H26" s="18">
        <f t="shared" si="7"/>
        <v>-10</v>
      </c>
      <c r="I26" s="18">
        <f t="shared" si="7"/>
        <v>-2</v>
      </c>
      <c r="J26" s="18">
        <f t="shared" si="8"/>
        <v>-12</v>
      </c>
      <c r="K26" s="19">
        <f t="shared" si="4"/>
        <v>-4.26</v>
      </c>
      <c r="L26" s="19">
        <f t="shared" si="4"/>
        <v>-1</v>
      </c>
      <c r="M26" s="20">
        <f t="shared" si="5"/>
        <v>-2.7522899999999999</v>
      </c>
    </row>
    <row r="27" spans="1:13">
      <c r="A27" s="17" t="s">
        <v>33</v>
      </c>
      <c r="B27" s="18">
        <f>'[2]1.入力表'!B27</f>
        <v>170</v>
      </c>
      <c r="C27" s="18">
        <f>'[2]1.入力表'!C27</f>
        <v>130</v>
      </c>
      <c r="D27" s="18">
        <f t="shared" si="9"/>
        <v>300</v>
      </c>
      <c r="E27" s="18">
        <f>'[2]1.入力表'!E27</f>
        <v>174</v>
      </c>
      <c r="F27" s="18">
        <f>'[2]1.入力表'!F27</f>
        <v>135</v>
      </c>
      <c r="G27" s="18">
        <f t="shared" si="6"/>
        <v>309</v>
      </c>
      <c r="H27" s="18">
        <f t="shared" si="7"/>
        <v>-4</v>
      </c>
      <c r="I27" s="18">
        <f t="shared" si="7"/>
        <v>-5</v>
      </c>
      <c r="J27" s="18">
        <f t="shared" si="8"/>
        <v>-9</v>
      </c>
      <c r="K27" s="19">
        <f t="shared" si="4"/>
        <v>-2.2999999999999998</v>
      </c>
      <c r="L27" s="19">
        <f t="shared" si="4"/>
        <v>-3.7</v>
      </c>
      <c r="M27" s="20">
        <f t="shared" si="5"/>
        <v>-2.91262</v>
      </c>
    </row>
    <row r="28" spans="1:13">
      <c r="A28" s="17" t="s">
        <v>34</v>
      </c>
      <c r="B28" s="18">
        <f>'[2]1.入力表'!B28</f>
        <v>259</v>
      </c>
      <c r="C28" s="18">
        <f>'[2]1.入力表'!C28</f>
        <v>183</v>
      </c>
      <c r="D28" s="18">
        <f t="shared" si="9"/>
        <v>442</v>
      </c>
      <c r="E28" s="18">
        <f>'[2]1.入力表'!E28</f>
        <v>270</v>
      </c>
      <c r="F28" s="18">
        <f>'[2]1.入力表'!F28</f>
        <v>185</v>
      </c>
      <c r="G28" s="18">
        <f t="shared" si="6"/>
        <v>455</v>
      </c>
      <c r="H28" s="18">
        <f t="shared" si="7"/>
        <v>-11</v>
      </c>
      <c r="I28" s="18">
        <f t="shared" si="7"/>
        <v>-2</v>
      </c>
      <c r="J28" s="18">
        <f t="shared" si="8"/>
        <v>-13</v>
      </c>
      <c r="K28" s="19">
        <f t="shared" si="4"/>
        <v>-4.07</v>
      </c>
      <c r="L28" s="19">
        <f t="shared" si="4"/>
        <v>-1.08</v>
      </c>
      <c r="M28" s="20">
        <f t="shared" si="5"/>
        <v>-2.8571399999999998</v>
      </c>
    </row>
    <row r="29" spans="1:13">
      <c r="A29" s="17" t="s">
        <v>35</v>
      </c>
      <c r="B29" s="18">
        <f>'[2]1.入力表'!B29</f>
        <v>153</v>
      </c>
      <c r="C29" s="18">
        <f>'[2]1.入力表'!C29</f>
        <v>141</v>
      </c>
      <c r="D29" s="18">
        <f t="shared" si="9"/>
        <v>294</v>
      </c>
      <c r="E29" s="18">
        <f>'[2]1.入力表'!E29</f>
        <v>155</v>
      </c>
      <c r="F29" s="18">
        <f>'[2]1.入力表'!F29</f>
        <v>138</v>
      </c>
      <c r="G29" s="18">
        <f t="shared" si="6"/>
        <v>293</v>
      </c>
      <c r="H29" s="18">
        <f t="shared" si="7"/>
        <v>-2</v>
      </c>
      <c r="I29" s="18">
        <f t="shared" si="7"/>
        <v>3</v>
      </c>
      <c r="J29" s="18">
        <f t="shared" si="8"/>
        <v>1</v>
      </c>
      <c r="K29" s="19">
        <f t="shared" si="4"/>
        <v>-1.29</v>
      </c>
      <c r="L29" s="19">
        <f t="shared" si="4"/>
        <v>2.17</v>
      </c>
      <c r="M29" s="20">
        <f t="shared" si="5"/>
        <v>0.34129999999999999</v>
      </c>
    </row>
    <row r="30" spans="1:13">
      <c r="A30" s="17" t="s">
        <v>36</v>
      </c>
      <c r="B30" s="18">
        <f>'[2]1.入力表'!B30</f>
        <v>163</v>
      </c>
      <c r="C30" s="18">
        <f>'[2]1.入力表'!C30</f>
        <v>175</v>
      </c>
      <c r="D30" s="18">
        <f t="shared" si="9"/>
        <v>338</v>
      </c>
      <c r="E30" s="18">
        <f>'[2]1.入力表'!E30</f>
        <v>170</v>
      </c>
      <c r="F30" s="18">
        <f>'[2]1.入力表'!F30</f>
        <v>174</v>
      </c>
      <c r="G30" s="18">
        <f t="shared" si="6"/>
        <v>344</v>
      </c>
      <c r="H30" s="18">
        <f t="shared" si="7"/>
        <v>-7</v>
      </c>
      <c r="I30" s="18">
        <f t="shared" si="7"/>
        <v>1</v>
      </c>
      <c r="J30" s="18">
        <f t="shared" si="8"/>
        <v>-6</v>
      </c>
      <c r="K30" s="19">
        <f t="shared" si="4"/>
        <v>-4.12</v>
      </c>
      <c r="L30" s="19">
        <f t="shared" si="4"/>
        <v>0.56999999999999995</v>
      </c>
      <c r="M30" s="20">
        <f t="shared" si="5"/>
        <v>-1.7441899999999999</v>
      </c>
    </row>
    <row r="31" spans="1:13">
      <c r="A31" s="17" t="s">
        <v>37</v>
      </c>
      <c r="B31" s="18">
        <f>'[2]1.入力表'!B31</f>
        <v>1160</v>
      </c>
      <c r="C31" s="18">
        <f>'[2]1.入力表'!C31</f>
        <v>996</v>
      </c>
      <c r="D31" s="18">
        <f>IF(B31+C31=SUM(D24:D30),B31+C31,"ｴﾗｰ")</f>
        <v>2156</v>
      </c>
      <c r="E31" s="18">
        <f>'[2]1.入力表'!E31</f>
        <v>1198</v>
      </c>
      <c r="F31" s="18">
        <f>'[2]1.入力表'!F31</f>
        <v>1004</v>
      </c>
      <c r="G31" s="18">
        <f>IF(E31+F31=SUM(G24:G30),E31+F31,"ｴﾗｰ")</f>
        <v>2202</v>
      </c>
      <c r="H31" s="18">
        <f t="shared" si="7"/>
        <v>-38</v>
      </c>
      <c r="I31" s="18">
        <f t="shared" si="7"/>
        <v>-8</v>
      </c>
      <c r="J31" s="18">
        <f>IF(AND(D31-G31=H31+I31,SUM(J24:J30)=D31-G31),H31+I31,"ｴﾗｰ")</f>
        <v>-46</v>
      </c>
      <c r="K31" s="19">
        <f t="shared" si="4"/>
        <v>-3.17</v>
      </c>
      <c r="L31" s="19">
        <f t="shared" si="4"/>
        <v>-0.8</v>
      </c>
      <c r="M31" s="20">
        <f t="shared" si="5"/>
        <v>-2.08901</v>
      </c>
    </row>
    <row r="32" spans="1:13">
      <c r="A32" s="17" t="s">
        <v>195</v>
      </c>
      <c r="B32" s="18">
        <f>'[2]1.入力表'!B32</f>
        <v>55</v>
      </c>
      <c r="C32" s="18">
        <f>'[2]1.入力表'!C32</f>
        <v>66</v>
      </c>
      <c r="D32" s="18">
        <f t="shared" si="9"/>
        <v>121</v>
      </c>
      <c r="E32" s="18">
        <f>'[2]1.入力表'!E32</f>
        <v>55</v>
      </c>
      <c r="F32" s="18">
        <f>'[2]1.入力表'!F32</f>
        <v>62</v>
      </c>
      <c r="G32" s="18">
        <f t="shared" si="6"/>
        <v>117</v>
      </c>
      <c r="H32" s="18">
        <f t="shared" si="7"/>
        <v>0</v>
      </c>
      <c r="I32" s="18">
        <f t="shared" si="7"/>
        <v>4</v>
      </c>
      <c r="J32" s="18">
        <f t="shared" si="8"/>
        <v>4</v>
      </c>
      <c r="K32" s="19">
        <f t="shared" si="4"/>
        <v>0</v>
      </c>
      <c r="L32" s="19">
        <f t="shared" si="4"/>
        <v>6.45</v>
      </c>
      <c r="M32" s="20">
        <f>IF(G32=0,"        －",ROUND(J32/G32*100,5))</f>
        <v>3.4188000000000001</v>
      </c>
    </row>
    <row r="33" spans="1:13">
      <c r="A33" s="17" t="s">
        <v>196</v>
      </c>
      <c r="B33" s="18">
        <f>'[2]1.入力表'!B33</f>
        <v>81</v>
      </c>
      <c r="C33" s="18">
        <f>'[2]1.入力表'!C33</f>
        <v>92</v>
      </c>
      <c r="D33" s="18">
        <f t="shared" si="9"/>
        <v>173</v>
      </c>
      <c r="E33" s="18">
        <f>'[2]1.入力表'!E33</f>
        <v>81</v>
      </c>
      <c r="F33" s="18">
        <f>'[2]1.入力表'!F33</f>
        <v>89</v>
      </c>
      <c r="G33" s="18">
        <f t="shared" si="6"/>
        <v>170</v>
      </c>
      <c r="H33" s="18">
        <f t="shared" si="7"/>
        <v>0</v>
      </c>
      <c r="I33" s="18">
        <f t="shared" si="7"/>
        <v>3</v>
      </c>
      <c r="J33" s="18">
        <f t="shared" si="8"/>
        <v>3</v>
      </c>
      <c r="K33" s="19">
        <f t="shared" si="4"/>
        <v>0</v>
      </c>
      <c r="L33" s="19">
        <f t="shared" si="4"/>
        <v>3.37</v>
      </c>
      <c r="M33" s="20">
        <f>IF(G33=0,"        －",ROUND(J33/G33*100,5))</f>
        <v>1.76471</v>
      </c>
    </row>
    <row r="34" spans="1:13">
      <c r="A34" s="17" t="s">
        <v>197</v>
      </c>
      <c r="B34" s="18">
        <f>'[2]1.入力表'!B34</f>
        <v>215</v>
      </c>
      <c r="C34" s="18">
        <f>'[2]1.入力表'!C34</f>
        <v>199</v>
      </c>
      <c r="D34" s="18">
        <f t="shared" si="9"/>
        <v>414</v>
      </c>
      <c r="E34" s="18">
        <f>'[2]1.入力表'!E34</f>
        <v>218</v>
      </c>
      <c r="F34" s="18">
        <f>'[2]1.入力表'!F34</f>
        <v>198</v>
      </c>
      <c r="G34" s="18">
        <f t="shared" si="6"/>
        <v>416</v>
      </c>
      <c r="H34" s="18">
        <f t="shared" si="7"/>
        <v>-3</v>
      </c>
      <c r="I34" s="18">
        <f t="shared" si="7"/>
        <v>1</v>
      </c>
      <c r="J34" s="18">
        <f t="shared" si="8"/>
        <v>-2</v>
      </c>
      <c r="K34" s="19">
        <f t="shared" si="4"/>
        <v>-1.38</v>
      </c>
      <c r="L34" s="19">
        <f t="shared" si="4"/>
        <v>0.51</v>
      </c>
      <c r="M34" s="20">
        <f>IF(G34=0,"        －",ROUND(J34/G34*100,5))</f>
        <v>-0.48076999999999998</v>
      </c>
    </row>
    <row r="35" spans="1:13">
      <c r="A35" s="17" t="s">
        <v>293</v>
      </c>
      <c r="B35" s="18">
        <f>'[2]1.入力表'!B35</f>
        <v>351</v>
      </c>
      <c r="C35" s="18">
        <f>'[2]1.入力表'!C35</f>
        <v>357</v>
      </c>
      <c r="D35" s="18">
        <f>IF(B35+C35=SUM(D32:D34),B35+C35,"ｴﾗｰ")</f>
        <v>708</v>
      </c>
      <c r="E35" s="18">
        <f>'[2]1.入力表'!E35</f>
        <v>354</v>
      </c>
      <c r="F35" s="18">
        <f>'[2]1.入力表'!F35</f>
        <v>349</v>
      </c>
      <c r="G35" s="22">
        <f>IF(E35+F35=SUM(G32:G34),E35+F35,"ｴﾗｰ")</f>
        <v>703</v>
      </c>
      <c r="H35" s="18">
        <f t="shared" si="7"/>
        <v>-3</v>
      </c>
      <c r="I35" s="18">
        <f t="shared" si="7"/>
        <v>8</v>
      </c>
      <c r="J35" s="22">
        <f>IF(AND(D35-G35=H35+I35,SUM(J32:J34)=D35-G35),H35+I35,"ｴﾗｰ")</f>
        <v>5</v>
      </c>
      <c r="K35" s="19">
        <f t="shared" si="4"/>
        <v>-0.85</v>
      </c>
      <c r="L35" s="19">
        <f t="shared" si="4"/>
        <v>2.29</v>
      </c>
      <c r="M35" s="20">
        <f>IF(G35=0,"        －",ROUND(J35/G35*100,5))</f>
        <v>0.71123999999999998</v>
      </c>
    </row>
    <row r="36" spans="1:13">
      <c r="A36" s="17" t="s">
        <v>38</v>
      </c>
      <c r="B36" s="18">
        <f>'[2]1.入力表'!B36</f>
        <v>126</v>
      </c>
      <c r="C36" s="18">
        <f>'[2]1.入力表'!C36</f>
        <v>261</v>
      </c>
      <c r="D36" s="18">
        <f t="shared" ref="D36:D55" si="10">B36+C36</f>
        <v>387</v>
      </c>
      <c r="E36" s="18">
        <f>'[2]1.入力表'!E36</f>
        <v>125</v>
      </c>
      <c r="F36" s="18">
        <f>'[2]1.入力表'!F36</f>
        <v>270</v>
      </c>
      <c r="G36" s="18">
        <f t="shared" ref="G36:G55" si="11">E36+F36</f>
        <v>395</v>
      </c>
      <c r="H36" s="18">
        <f t="shared" si="7"/>
        <v>1</v>
      </c>
      <c r="I36" s="18">
        <f t="shared" si="7"/>
        <v>-9</v>
      </c>
      <c r="J36" s="18">
        <f t="shared" ref="J36:J55" si="12">IF(D36-G36=H36+I36,H36+I36,"ｴﾗｰ")</f>
        <v>-8</v>
      </c>
      <c r="K36" s="19">
        <f t="shared" si="4"/>
        <v>0.8</v>
      </c>
      <c r="L36" s="19">
        <f t="shared" si="4"/>
        <v>-3.33</v>
      </c>
      <c r="M36" s="20">
        <f t="shared" si="5"/>
        <v>-2.0253199999999998</v>
      </c>
    </row>
    <row r="37" spans="1:13">
      <c r="A37" s="17" t="s">
        <v>39</v>
      </c>
      <c r="B37" s="18">
        <f>'[2]1.入力表'!B37</f>
        <v>105</v>
      </c>
      <c r="C37" s="18">
        <f>'[2]1.入力表'!C37</f>
        <v>104</v>
      </c>
      <c r="D37" s="18">
        <f t="shared" si="10"/>
        <v>209</v>
      </c>
      <c r="E37" s="18">
        <f>'[2]1.入力表'!E37</f>
        <v>104</v>
      </c>
      <c r="F37" s="18">
        <f>'[2]1.入力表'!F37</f>
        <v>105</v>
      </c>
      <c r="G37" s="18">
        <f t="shared" si="11"/>
        <v>209</v>
      </c>
      <c r="H37" s="18">
        <f t="shared" si="7"/>
        <v>1</v>
      </c>
      <c r="I37" s="18">
        <f t="shared" si="7"/>
        <v>-1</v>
      </c>
      <c r="J37" s="18">
        <f t="shared" si="12"/>
        <v>0</v>
      </c>
      <c r="K37" s="19">
        <f t="shared" si="4"/>
        <v>0.96</v>
      </c>
      <c r="L37" s="19">
        <f t="shared" si="4"/>
        <v>-0.95</v>
      </c>
      <c r="M37" s="20">
        <f t="shared" si="5"/>
        <v>0</v>
      </c>
    </row>
    <row r="38" spans="1:13">
      <c r="A38" s="17" t="s">
        <v>40</v>
      </c>
      <c r="B38" s="18">
        <f>'[2]1.入力表'!B38</f>
        <v>158</v>
      </c>
      <c r="C38" s="18">
        <f>'[2]1.入力表'!C38</f>
        <v>204</v>
      </c>
      <c r="D38" s="18">
        <f t="shared" si="10"/>
        <v>362</v>
      </c>
      <c r="E38" s="18">
        <f>'[2]1.入力表'!E38</f>
        <v>164</v>
      </c>
      <c r="F38" s="18">
        <f>'[2]1.入力表'!F38</f>
        <v>213</v>
      </c>
      <c r="G38" s="18">
        <f t="shared" si="11"/>
        <v>377</v>
      </c>
      <c r="H38" s="18">
        <f t="shared" si="7"/>
        <v>-6</v>
      </c>
      <c r="I38" s="18">
        <f t="shared" si="7"/>
        <v>-9</v>
      </c>
      <c r="J38" s="18">
        <f t="shared" si="12"/>
        <v>-15</v>
      </c>
      <c r="K38" s="19">
        <f t="shared" si="4"/>
        <v>-3.66</v>
      </c>
      <c r="L38" s="19">
        <f t="shared" si="4"/>
        <v>-4.2300000000000004</v>
      </c>
      <c r="M38" s="20">
        <f t="shared" si="5"/>
        <v>-3.97878</v>
      </c>
    </row>
    <row r="39" spans="1:13">
      <c r="A39" s="17" t="s">
        <v>41</v>
      </c>
      <c r="B39" s="18">
        <f>'[2]1.入力表'!B39</f>
        <v>258</v>
      </c>
      <c r="C39" s="18">
        <f>'[2]1.入力表'!C39</f>
        <v>277</v>
      </c>
      <c r="D39" s="18">
        <f t="shared" si="10"/>
        <v>535</v>
      </c>
      <c r="E39" s="18">
        <f>'[2]1.入力表'!E39</f>
        <v>258</v>
      </c>
      <c r="F39" s="18">
        <f>'[2]1.入力表'!F39</f>
        <v>276</v>
      </c>
      <c r="G39" s="18">
        <f t="shared" si="11"/>
        <v>534</v>
      </c>
      <c r="H39" s="18">
        <f t="shared" si="7"/>
        <v>0</v>
      </c>
      <c r="I39" s="18">
        <f t="shared" si="7"/>
        <v>1</v>
      </c>
      <c r="J39" s="18">
        <f t="shared" si="12"/>
        <v>1</v>
      </c>
      <c r="K39" s="19">
        <f t="shared" si="4"/>
        <v>0</v>
      </c>
      <c r="L39" s="19">
        <f t="shared" si="4"/>
        <v>0.36</v>
      </c>
      <c r="M39" s="20">
        <f t="shared" si="5"/>
        <v>0.18726999999999999</v>
      </c>
    </row>
    <row r="40" spans="1:13">
      <c r="A40" s="17" t="s">
        <v>42</v>
      </c>
      <c r="B40" s="18">
        <f>'[2]1.入力表'!B40</f>
        <v>61</v>
      </c>
      <c r="C40" s="18">
        <f>'[2]1.入力表'!C40</f>
        <v>70</v>
      </c>
      <c r="D40" s="18">
        <f t="shared" si="10"/>
        <v>131</v>
      </c>
      <c r="E40" s="18">
        <f>'[2]1.入力表'!E40</f>
        <v>60</v>
      </c>
      <c r="F40" s="18">
        <f>'[2]1.入力表'!F40</f>
        <v>67</v>
      </c>
      <c r="G40" s="18">
        <f t="shared" si="11"/>
        <v>127</v>
      </c>
      <c r="H40" s="18">
        <f t="shared" si="7"/>
        <v>1</v>
      </c>
      <c r="I40" s="18">
        <f t="shared" si="7"/>
        <v>3</v>
      </c>
      <c r="J40" s="18">
        <f t="shared" si="12"/>
        <v>4</v>
      </c>
      <c r="K40" s="19">
        <f t="shared" si="4"/>
        <v>1.67</v>
      </c>
      <c r="L40" s="19">
        <f t="shared" si="4"/>
        <v>4.4800000000000004</v>
      </c>
      <c r="M40" s="20">
        <f t="shared" si="5"/>
        <v>3.14961</v>
      </c>
    </row>
    <row r="41" spans="1:13">
      <c r="A41" s="17" t="s">
        <v>43</v>
      </c>
      <c r="B41" s="18">
        <f>'[2]1.入力表'!B41</f>
        <v>115</v>
      </c>
      <c r="C41" s="18">
        <f>'[2]1.入力表'!C41</f>
        <v>133</v>
      </c>
      <c r="D41" s="18">
        <f t="shared" si="10"/>
        <v>248</v>
      </c>
      <c r="E41" s="18">
        <f>'[2]1.入力表'!E41</f>
        <v>115</v>
      </c>
      <c r="F41" s="18">
        <f>'[2]1.入力表'!F41</f>
        <v>133</v>
      </c>
      <c r="G41" s="18">
        <f t="shared" si="11"/>
        <v>248</v>
      </c>
      <c r="H41" s="18">
        <f t="shared" si="7"/>
        <v>0</v>
      </c>
      <c r="I41" s="18">
        <f t="shared" si="7"/>
        <v>0</v>
      </c>
      <c r="J41" s="18">
        <f t="shared" si="12"/>
        <v>0</v>
      </c>
      <c r="K41" s="19">
        <f t="shared" ref="K41:L69" si="13">IF(E41=0,"        －",ROUND(H41/E41*100,2))</f>
        <v>0</v>
      </c>
      <c r="L41" s="19">
        <f t="shared" si="13"/>
        <v>0</v>
      </c>
      <c r="M41" s="20">
        <f t="shared" si="5"/>
        <v>0</v>
      </c>
    </row>
    <row r="42" spans="1:13">
      <c r="A42" s="17" t="s">
        <v>44</v>
      </c>
      <c r="B42" s="18">
        <f>'[2]1.入力表'!B42</f>
        <v>52</v>
      </c>
      <c r="C42" s="18">
        <f>'[2]1.入力表'!C42</f>
        <v>79</v>
      </c>
      <c r="D42" s="18">
        <f t="shared" si="10"/>
        <v>131</v>
      </c>
      <c r="E42" s="18">
        <f>'[2]1.入力表'!E42</f>
        <v>56</v>
      </c>
      <c r="F42" s="18">
        <f>'[2]1.入力表'!F42</f>
        <v>82</v>
      </c>
      <c r="G42" s="18">
        <f t="shared" si="11"/>
        <v>138</v>
      </c>
      <c r="H42" s="18">
        <f t="shared" si="7"/>
        <v>-4</v>
      </c>
      <c r="I42" s="18">
        <f t="shared" si="7"/>
        <v>-3</v>
      </c>
      <c r="J42" s="18">
        <f t="shared" si="12"/>
        <v>-7</v>
      </c>
      <c r="K42" s="19">
        <f t="shared" si="13"/>
        <v>-7.14</v>
      </c>
      <c r="L42" s="19">
        <f t="shared" si="13"/>
        <v>-3.66</v>
      </c>
      <c r="M42" s="20">
        <f t="shared" si="5"/>
        <v>-5.0724600000000004</v>
      </c>
    </row>
    <row r="43" spans="1:13">
      <c r="A43" s="17" t="s">
        <v>45</v>
      </c>
      <c r="B43" s="18">
        <f>'[2]1.入力表'!B43</f>
        <v>12</v>
      </c>
      <c r="C43" s="18">
        <f>'[2]1.入力表'!C43</f>
        <v>30</v>
      </c>
      <c r="D43" s="18">
        <f t="shared" si="10"/>
        <v>42</v>
      </c>
      <c r="E43" s="18">
        <f>'[2]1.入力表'!E43</f>
        <v>12</v>
      </c>
      <c r="F43" s="18">
        <f>'[2]1.入力表'!F43</f>
        <v>29</v>
      </c>
      <c r="G43" s="18">
        <f t="shared" si="11"/>
        <v>41</v>
      </c>
      <c r="H43" s="18">
        <f t="shared" si="7"/>
        <v>0</v>
      </c>
      <c r="I43" s="18">
        <f t="shared" si="7"/>
        <v>1</v>
      </c>
      <c r="J43" s="18">
        <f t="shared" si="12"/>
        <v>1</v>
      </c>
      <c r="K43" s="19">
        <f t="shared" si="13"/>
        <v>0</v>
      </c>
      <c r="L43" s="19">
        <f t="shared" si="13"/>
        <v>3.45</v>
      </c>
      <c r="M43" s="20">
        <f t="shared" si="5"/>
        <v>2.4390200000000002</v>
      </c>
    </row>
    <row r="44" spans="1:13">
      <c r="A44" s="23" t="s">
        <v>46</v>
      </c>
      <c r="B44" s="18">
        <f>'[2]1.入力表'!B44</f>
        <v>59</v>
      </c>
      <c r="C44" s="18">
        <f>'[2]1.入力表'!C44</f>
        <v>46</v>
      </c>
      <c r="D44" s="18">
        <f t="shared" si="10"/>
        <v>105</v>
      </c>
      <c r="E44" s="18">
        <f>'[2]1.入力表'!E44</f>
        <v>57</v>
      </c>
      <c r="F44" s="18">
        <f>'[2]1.入力表'!F44</f>
        <v>46</v>
      </c>
      <c r="G44" s="18">
        <f t="shared" si="11"/>
        <v>103</v>
      </c>
      <c r="H44" s="18">
        <f t="shared" si="7"/>
        <v>2</v>
      </c>
      <c r="I44" s="18">
        <f t="shared" si="7"/>
        <v>0</v>
      </c>
      <c r="J44" s="18">
        <f t="shared" si="12"/>
        <v>2</v>
      </c>
      <c r="K44" s="19">
        <f t="shared" si="13"/>
        <v>3.51</v>
      </c>
      <c r="L44" s="19">
        <f t="shared" si="13"/>
        <v>0</v>
      </c>
      <c r="M44" s="20">
        <f t="shared" si="5"/>
        <v>1.9417500000000001</v>
      </c>
    </row>
    <row r="45" spans="1:13">
      <c r="A45" s="24" t="s">
        <v>47</v>
      </c>
      <c r="B45" s="18">
        <f>'[2]1.入力表'!B45</f>
        <v>87</v>
      </c>
      <c r="C45" s="18">
        <f>'[2]1.入力表'!C45</f>
        <v>82</v>
      </c>
      <c r="D45" s="18">
        <f t="shared" si="10"/>
        <v>169</v>
      </c>
      <c r="E45" s="18">
        <f>'[2]1.入力表'!E45</f>
        <v>85</v>
      </c>
      <c r="F45" s="18">
        <f>'[2]1.入力表'!F45</f>
        <v>79</v>
      </c>
      <c r="G45" s="18">
        <f t="shared" si="11"/>
        <v>164</v>
      </c>
      <c r="H45" s="18">
        <f t="shared" si="7"/>
        <v>2</v>
      </c>
      <c r="I45" s="18">
        <f t="shared" si="7"/>
        <v>3</v>
      </c>
      <c r="J45" s="18">
        <f t="shared" si="12"/>
        <v>5</v>
      </c>
      <c r="K45" s="19">
        <f t="shared" si="13"/>
        <v>2.35</v>
      </c>
      <c r="L45" s="19">
        <f t="shared" si="13"/>
        <v>3.8</v>
      </c>
      <c r="M45" s="20">
        <f t="shared" si="5"/>
        <v>3.0487799999999998</v>
      </c>
    </row>
    <row r="46" spans="1:13">
      <c r="A46" s="17" t="s">
        <v>48</v>
      </c>
      <c r="B46" s="18">
        <f>'[2]1.入力表'!B46</f>
        <v>96</v>
      </c>
      <c r="C46" s="18">
        <f>'[2]1.入力表'!C46</f>
        <v>112</v>
      </c>
      <c r="D46" s="18">
        <f t="shared" si="10"/>
        <v>208</v>
      </c>
      <c r="E46" s="18">
        <f>'[2]1.入力表'!E46</f>
        <v>100</v>
      </c>
      <c r="F46" s="18">
        <f>'[2]1.入力表'!F46</f>
        <v>115</v>
      </c>
      <c r="G46" s="18">
        <f t="shared" si="11"/>
        <v>215</v>
      </c>
      <c r="H46" s="18">
        <f t="shared" si="7"/>
        <v>-4</v>
      </c>
      <c r="I46" s="18">
        <f t="shared" si="7"/>
        <v>-3</v>
      </c>
      <c r="J46" s="18">
        <f t="shared" si="12"/>
        <v>-7</v>
      </c>
      <c r="K46" s="19">
        <f t="shared" si="13"/>
        <v>-4</v>
      </c>
      <c r="L46" s="19">
        <f t="shared" si="13"/>
        <v>-2.61</v>
      </c>
      <c r="M46" s="20">
        <f t="shared" si="5"/>
        <v>-3.2558099999999999</v>
      </c>
    </row>
    <row r="47" spans="1:13">
      <c r="A47" s="17" t="s">
        <v>49</v>
      </c>
      <c r="B47" s="18">
        <f>'[2]1.入力表'!B47</f>
        <v>28</v>
      </c>
      <c r="C47" s="18">
        <f>'[2]1.入力表'!C47</f>
        <v>32</v>
      </c>
      <c r="D47" s="18">
        <f>B47+C47</f>
        <v>60</v>
      </c>
      <c r="E47" s="18">
        <f>'[2]1.入力表'!E47</f>
        <v>28</v>
      </c>
      <c r="F47" s="18">
        <f>'[2]1.入力表'!F47</f>
        <v>33</v>
      </c>
      <c r="G47" s="18">
        <f t="shared" si="11"/>
        <v>61</v>
      </c>
      <c r="H47" s="18">
        <f t="shared" si="7"/>
        <v>0</v>
      </c>
      <c r="I47" s="18">
        <f t="shared" si="7"/>
        <v>-1</v>
      </c>
      <c r="J47" s="18">
        <f t="shared" si="12"/>
        <v>-1</v>
      </c>
      <c r="K47" s="19">
        <f t="shared" si="13"/>
        <v>0</v>
      </c>
      <c r="L47" s="19">
        <f t="shared" si="13"/>
        <v>-3.03</v>
      </c>
      <c r="M47" s="20">
        <f t="shared" si="5"/>
        <v>-1.63934</v>
      </c>
    </row>
    <row r="48" spans="1:13">
      <c r="A48" s="17" t="s">
        <v>50</v>
      </c>
      <c r="B48" s="18">
        <f>'[2]1.入力表'!B48</f>
        <v>66</v>
      </c>
      <c r="C48" s="18">
        <f>'[2]1.入力表'!C48</f>
        <v>65</v>
      </c>
      <c r="D48" s="18">
        <f t="shared" si="10"/>
        <v>131</v>
      </c>
      <c r="E48" s="18">
        <f>'[2]1.入力表'!E48</f>
        <v>68</v>
      </c>
      <c r="F48" s="18">
        <f>'[2]1.入力表'!F48</f>
        <v>67</v>
      </c>
      <c r="G48" s="18">
        <f t="shared" si="11"/>
        <v>135</v>
      </c>
      <c r="H48" s="18">
        <f t="shared" si="7"/>
        <v>-2</v>
      </c>
      <c r="I48" s="18">
        <f t="shared" si="7"/>
        <v>-2</v>
      </c>
      <c r="J48" s="18">
        <f t="shared" si="12"/>
        <v>-4</v>
      </c>
      <c r="K48" s="19">
        <f t="shared" si="13"/>
        <v>-2.94</v>
      </c>
      <c r="L48" s="19">
        <f t="shared" si="13"/>
        <v>-2.99</v>
      </c>
      <c r="M48" s="20">
        <f t="shared" si="5"/>
        <v>-2.9629599999999998</v>
      </c>
    </row>
    <row r="49" spans="1:13">
      <c r="A49" s="17" t="s">
        <v>51</v>
      </c>
      <c r="B49" s="18">
        <f>'[2]1.入力表'!B49</f>
        <v>55</v>
      </c>
      <c r="C49" s="18">
        <f>'[2]1.入力表'!C49</f>
        <v>67</v>
      </c>
      <c r="D49" s="18">
        <f t="shared" si="10"/>
        <v>122</v>
      </c>
      <c r="E49" s="18">
        <f>'[2]1.入力表'!E49</f>
        <v>56</v>
      </c>
      <c r="F49" s="18">
        <f>'[2]1.入力表'!F49</f>
        <v>67</v>
      </c>
      <c r="G49" s="18">
        <f t="shared" si="11"/>
        <v>123</v>
      </c>
      <c r="H49" s="18">
        <f t="shared" si="7"/>
        <v>-1</v>
      </c>
      <c r="I49" s="18">
        <f t="shared" si="7"/>
        <v>0</v>
      </c>
      <c r="J49" s="18">
        <f t="shared" si="12"/>
        <v>-1</v>
      </c>
      <c r="K49" s="19">
        <f t="shared" si="13"/>
        <v>-1.79</v>
      </c>
      <c r="L49" s="19">
        <f t="shared" si="13"/>
        <v>0</v>
      </c>
      <c r="M49" s="20">
        <f t="shared" si="5"/>
        <v>-0.81301000000000001</v>
      </c>
    </row>
    <row r="50" spans="1:13">
      <c r="A50" s="17" t="s">
        <v>52</v>
      </c>
      <c r="B50" s="18">
        <f>'[2]1.入力表'!B50</f>
        <v>12</v>
      </c>
      <c r="C50" s="18">
        <f>'[2]1.入力表'!C50</f>
        <v>13</v>
      </c>
      <c r="D50" s="18">
        <f t="shared" si="10"/>
        <v>25</v>
      </c>
      <c r="E50" s="18">
        <f>'[2]1.入力表'!E50</f>
        <v>12</v>
      </c>
      <c r="F50" s="18">
        <f>'[2]1.入力表'!F50</f>
        <v>13</v>
      </c>
      <c r="G50" s="18">
        <f t="shared" si="11"/>
        <v>25</v>
      </c>
      <c r="H50" s="18">
        <f t="shared" si="7"/>
        <v>0</v>
      </c>
      <c r="I50" s="18">
        <f t="shared" si="7"/>
        <v>0</v>
      </c>
      <c r="J50" s="18">
        <f t="shared" si="12"/>
        <v>0</v>
      </c>
      <c r="K50" s="19">
        <f t="shared" si="13"/>
        <v>0</v>
      </c>
      <c r="L50" s="19">
        <f t="shared" si="13"/>
        <v>0</v>
      </c>
      <c r="M50" s="20">
        <f t="shared" si="5"/>
        <v>0</v>
      </c>
    </row>
    <row r="51" spans="1:13">
      <c r="A51" s="17" t="s">
        <v>53</v>
      </c>
      <c r="B51" s="18">
        <f>'[2]1.入力表'!B51</f>
        <v>32</v>
      </c>
      <c r="C51" s="18">
        <f>'[2]1.入力表'!C51</f>
        <v>51</v>
      </c>
      <c r="D51" s="18">
        <f t="shared" si="10"/>
        <v>83</v>
      </c>
      <c r="E51" s="18">
        <f>'[2]1.入力表'!E51</f>
        <v>35</v>
      </c>
      <c r="F51" s="18">
        <f>'[2]1.入力表'!F51</f>
        <v>55</v>
      </c>
      <c r="G51" s="18">
        <f t="shared" si="11"/>
        <v>90</v>
      </c>
      <c r="H51" s="18">
        <f t="shared" si="7"/>
        <v>-3</v>
      </c>
      <c r="I51" s="18">
        <f t="shared" si="7"/>
        <v>-4</v>
      </c>
      <c r="J51" s="18">
        <f t="shared" si="12"/>
        <v>-7</v>
      </c>
      <c r="K51" s="19">
        <f t="shared" si="13"/>
        <v>-8.57</v>
      </c>
      <c r="L51" s="19">
        <f t="shared" si="13"/>
        <v>-7.27</v>
      </c>
      <c r="M51" s="20">
        <f t="shared" si="5"/>
        <v>-7.7777799999999999</v>
      </c>
    </row>
    <row r="52" spans="1:13">
      <c r="A52" s="17" t="s">
        <v>54</v>
      </c>
      <c r="B52" s="18">
        <f>'[2]1.入力表'!B52</f>
        <v>25</v>
      </c>
      <c r="C52" s="18">
        <f>'[2]1.入力表'!C52</f>
        <v>41</v>
      </c>
      <c r="D52" s="18">
        <f t="shared" si="10"/>
        <v>66</v>
      </c>
      <c r="E52" s="18">
        <f>'[2]1.入力表'!E52</f>
        <v>25</v>
      </c>
      <c r="F52" s="18">
        <f>'[2]1.入力表'!F52</f>
        <v>43</v>
      </c>
      <c r="G52" s="18">
        <f t="shared" si="11"/>
        <v>68</v>
      </c>
      <c r="H52" s="18">
        <f t="shared" si="7"/>
        <v>0</v>
      </c>
      <c r="I52" s="18">
        <f t="shared" si="7"/>
        <v>-2</v>
      </c>
      <c r="J52" s="18">
        <f t="shared" si="12"/>
        <v>-2</v>
      </c>
      <c r="K52" s="19">
        <f t="shared" si="13"/>
        <v>0</v>
      </c>
      <c r="L52" s="19">
        <f t="shared" si="13"/>
        <v>-4.6500000000000004</v>
      </c>
      <c r="M52" s="20">
        <f t="shared" si="5"/>
        <v>-2.9411800000000001</v>
      </c>
    </row>
    <row r="53" spans="1:13">
      <c r="A53" s="17" t="s">
        <v>55</v>
      </c>
      <c r="B53" s="18">
        <f>'[2]1.入力表'!B53</f>
        <v>10</v>
      </c>
      <c r="C53" s="18">
        <f>'[2]1.入力表'!C53</f>
        <v>19</v>
      </c>
      <c r="D53" s="18">
        <f>B53+C53</f>
        <v>29</v>
      </c>
      <c r="E53" s="18">
        <f>'[2]1.入力表'!E53</f>
        <v>10</v>
      </c>
      <c r="F53" s="18">
        <f>'[2]1.入力表'!F53</f>
        <v>20</v>
      </c>
      <c r="G53" s="18">
        <f t="shared" si="11"/>
        <v>30</v>
      </c>
      <c r="H53" s="18">
        <f t="shared" si="7"/>
        <v>0</v>
      </c>
      <c r="I53" s="18">
        <f t="shared" si="7"/>
        <v>-1</v>
      </c>
      <c r="J53" s="18">
        <f t="shared" si="12"/>
        <v>-1</v>
      </c>
      <c r="K53" s="19">
        <f t="shared" si="13"/>
        <v>0</v>
      </c>
      <c r="L53" s="19">
        <f t="shared" si="13"/>
        <v>-5</v>
      </c>
      <c r="M53" s="20">
        <f t="shared" si="5"/>
        <v>-3.3333300000000001</v>
      </c>
    </row>
    <row r="54" spans="1:13">
      <c r="A54" s="17" t="s">
        <v>56</v>
      </c>
      <c r="B54" s="18">
        <f>'[2]1.入力表'!B54</f>
        <v>33</v>
      </c>
      <c r="C54" s="18">
        <f>'[2]1.入力表'!C54</f>
        <v>41</v>
      </c>
      <c r="D54" s="18">
        <f t="shared" si="10"/>
        <v>74</v>
      </c>
      <c r="E54" s="18">
        <f>'[2]1.入力表'!E54</f>
        <v>31</v>
      </c>
      <c r="F54" s="18">
        <f>'[2]1.入力表'!F54</f>
        <v>42</v>
      </c>
      <c r="G54" s="18">
        <f t="shared" si="11"/>
        <v>73</v>
      </c>
      <c r="H54" s="18">
        <f t="shared" si="7"/>
        <v>2</v>
      </c>
      <c r="I54" s="18">
        <f t="shared" si="7"/>
        <v>-1</v>
      </c>
      <c r="J54" s="18">
        <f t="shared" si="12"/>
        <v>1</v>
      </c>
      <c r="K54" s="19">
        <f t="shared" si="13"/>
        <v>6.45</v>
      </c>
      <c r="L54" s="19">
        <f t="shared" si="13"/>
        <v>-2.38</v>
      </c>
      <c r="M54" s="20">
        <f t="shared" si="5"/>
        <v>1.3698600000000001</v>
      </c>
    </row>
    <row r="55" spans="1:13">
      <c r="A55" s="17" t="s">
        <v>57</v>
      </c>
      <c r="B55" s="18">
        <f>'[2]1.入力表'!B55</f>
        <v>11</v>
      </c>
      <c r="C55" s="18">
        <f>'[2]1.入力表'!C55</f>
        <v>16</v>
      </c>
      <c r="D55" s="18">
        <f t="shared" si="10"/>
        <v>27</v>
      </c>
      <c r="E55" s="18">
        <f>'[2]1.入力表'!E55</f>
        <v>11</v>
      </c>
      <c r="F55" s="18">
        <f>'[2]1.入力表'!F55</f>
        <v>15</v>
      </c>
      <c r="G55" s="18">
        <f t="shared" si="11"/>
        <v>26</v>
      </c>
      <c r="H55" s="18">
        <f t="shared" si="7"/>
        <v>0</v>
      </c>
      <c r="I55" s="18">
        <f t="shared" si="7"/>
        <v>1</v>
      </c>
      <c r="J55" s="18">
        <f t="shared" si="12"/>
        <v>1</v>
      </c>
      <c r="K55" s="19">
        <f t="shared" si="13"/>
        <v>0</v>
      </c>
      <c r="L55" s="19">
        <f t="shared" si="13"/>
        <v>6.67</v>
      </c>
      <c r="M55" s="20">
        <f t="shared" si="5"/>
        <v>3.8461500000000002</v>
      </c>
    </row>
    <row r="56" spans="1:13">
      <c r="A56" s="17" t="s">
        <v>58</v>
      </c>
      <c r="B56" s="18">
        <f>'[2]1.入力表'!B56</f>
        <v>44</v>
      </c>
      <c r="C56" s="18">
        <f>'[2]1.入力表'!C56</f>
        <v>57</v>
      </c>
      <c r="D56" s="18">
        <f>IF(D54+D55=B56+C56,B56+C56,"ｴﾗｰ")</f>
        <v>101</v>
      </c>
      <c r="E56" s="18">
        <f>'[2]1.入力表'!E56</f>
        <v>42</v>
      </c>
      <c r="F56" s="18">
        <f>'[2]1.入力表'!F56</f>
        <v>57</v>
      </c>
      <c r="G56" s="18">
        <f>IF(G54+G55=E56+F56,E56+F56,"ｴﾗｰ")</f>
        <v>99</v>
      </c>
      <c r="H56" s="18">
        <f t="shared" si="7"/>
        <v>2</v>
      </c>
      <c r="I56" s="18">
        <f t="shared" si="7"/>
        <v>0</v>
      </c>
      <c r="J56" s="18">
        <f>IF(AND(D56-G56=H56+I56,J54+J55=D56-G56),H56+I56,"ｴﾗｰ")</f>
        <v>2</v>
      </c>
      <c r="K56" s="19">
        <f t="shared" si="13"/>
        <v>4.76</v>
      </c>
      <c r="L56" s="19">
        <f t="shared" si="13"/>
        <v>0</v>
      </c>
      <c r="M56" s="20">
        <f t="shared" si="5"/>
        <v>2.0202</v>
      </c>
    </row>
    <row r="57" spans="1:13">
      <c r="A57" s="17" t="s">
        <v>59</v>
      </c>
      <c r="B57" s="18">
        <f>'[2]1.入力表'!B57</f>
        <v>6</v>
      </c>
      <c r="C57" s="18">
        <f>'[2]1.入力表'!C57</f>
        <v>4</v>
      </c>
      <c r="D57" s="18">
        <f>B57+C57</f>
        <v>10</v>
      </c>
      <c r="E57" s="18">
        <f>'[2]1.入力表'!E57</f>
        <v>6</v>
      </c>
      <c r="F57" s="18">
        <f>'[2]1.入力表'!F57</f>
        <v>4</v>
      </c>
      <c r="G57" s="18">
        <f>E57+F57</f>
        <v>10</v>
      </c>
      <c r="H57" s="18">
        <f t="shared" si="7"/>
        <v>0</v>
      </c>
      <c r="I57" s="18">
        <f t="shared" si="7"/>
        <v>0</v>
      </c>
      <c r="J57" s="18">
        <f>IF(D57-G57=H57+I57,H57+I57,"ｴﾗｰ")</f>
        <v>0</v>
      </c>
      <c r="K57" s="19">
        <f t="shared" si="13"/>
        <v>0</v>
      </c>
      <c r="L57" s="19">
        <f t="shared" si="13"/>
        <v>0</v>
      </c>
      <c r="M57" s="20">
        <f t="shared" si="5"/>
        <v>0</v>
      </c>
    </row>
    <row r="58" spans="1:13">
      <c r="A58" s="17" t="s">
        <v>60</v>
      </c>
      <c r="B58" s="18">
        <f>'[2]1.入力表'!B58</f>
        <v>2</v>
      </c>
      <c r="C58" s="18">
        <f>'[2]1.入力表'!C58</f>
        <v>3</v>
      </c>
      <c r="D58" s="18">
        <f>B58+C58</f>
        <v>5</v>
      </c>
      <c r="E58" s="18">
        <f>'[2]1.入力表'!E58</f>
        <v>2</v>
      </c>
      <c r="F58" s="18">
        <f>'[2]1.入力表'!F58</f>
        <v>3</v>
      </c>
      <c r="G58" s="18">
        <f>E58+F58</f>
        <v>5</v>
      </c>
      <c r="H58" s="18">
        <f t="shared" si="7"/>
        <v>0</v>
      </c>
      <c r="I58" s="18">
        <f t="shared" si="7"/>
        <v>0</v>
      </c>
      <c r="J58" s="18">
        <f>IF(D58-G58=H58+I58,H58+I58,"ｴﾗｰ")</f>
        <v>0</v>
      </c>
      <c r="K58" s="19">
        <f t="shared" si="13"/>
        <v>0</v>
      </c>
      <c r="L58" s="19">
        <f t="shared" si="13"/>
        <v>0</v>
      </c>
      <c r="M58" s="20">
        <f t="shared" si="5"/>
        <v>0</v>
      </c>
    </row>
    <row r="59" spans="1:13">
      <c r="A59" s="17" t="s">
        <v>61</v>
      </c>
      <c r="B59" s="18">
        <f>'[2]1.入力表'!B59</f>
        <v>9</v>
      </c>
      <c r="C59" s="18">
        <f>'[2]1.入力表'!C59</f>
        <v>6</v>
      </c>
      <c r="D59" s="18">
        <f>B59+C59</f>
        <v>15</v>
      </c>
      <c r="E59" s="18">
        <f>'[2]1.入力表'!E59</f>
        <v>9</v>
      </c>
      <c r="F59" s="18">
        <f>'[2]1.入力表'!F59</f>
        <v>6</v>
      </c>
      <c r="G59" s="18">
        <f>E59+F59</f>
        <v>15</v>
      </c>
      <c r="H59" s="18">
        <f t="shared" si="7"/>
        <v>0</v>
      </c>
      <c r="I59" s="18">
        <f t="shared" si="7"/>
        <v>0</v>
      </c>
      <c r="J59" s="18">
        <f>IF(D59-G59=H59+I59,H59+I59,"ｴﾗｰ")</f>
        <v>0</v>
      </c>
      <c r="K59" s="19">
        <f t="shared" si="13"/>
        <v>0</v>
      </c>
      <c r="L59" s="19">
        <f t="shared" si="13"/>
        <v>0</v>
      </c>
      <c r="M59" s="20">
        <f t="shared" si="5"/>
        <v>0</v>
      </c>
    </row>
    <row r="60" spans="1:13">
      <c r="A60" s="17" t="s">
        <v>62</v>
      </c>
      <c r="B60" s="18">
        <f>'[2]1.入力表'!B60</f>
        <v>1</v>
      </c>
      <c r="C60" s="18">
        <f>'[2]1.入力表'!C60</f>
        <v>4</v>
      </c>
      <c r="D60" s="18">
        <f>B60+C60</f>
        <v>5</v>
      </c>
      <c r="E60" s="18">
        <f>'[2]1.入力表'!E60</f>
        <v>1</v>
      </c>
      <c r="F60" s="18">
        <f>'[2]1.入力表'!F60</f>
        <v>4</v>
      </c>
      <c r="G60" s="18">
        <f>E60+F60</f>
        <v>5</v>
      </c>
      <c r="H60" s="18">
        <f t="shared" si="7"/>
        <v>0</v>
      </c>
      <c r="I60" s="18">
        <f t="shared" si="7"/>
        <v>0</v>
      </c>
      <c r="J60" s="18">
        <f>IF(D60-G60=H60+I60,H60+I60,"ｴﾗｰ")</f>
        <v>0</v>
      </c>
      <c r="K60" s="19">
        <f t="shared" si="13"/>
        <v>0</v>
      </c>
      <c r="L60" s="19">
        <f t="shared" si="13"/>
        <v>0</v>
      </c>
      <c r="M60" s="20">
        <f t="shared" si="5"/>
        <v>0</v>
      </c>
    </row>
    <row r="61" spans="1:13">
      <c r="A61" s="17" t="s">
        <v>63</v>
      </c>
      <c r="B61" s="18">
        <f>'[2]1.入力表'!B61</f>
        <v>7</v>
      </c>
      <c r="C61" s="18">
        <f>'[2]1.入力表'!C61</f>
        <v>10</v>
      </c>
      <c r="D61" s="18">
        <f>B61+C61</f>
        <v>17</v>
      </c>
      <c r="E61" s="18">
        <f>'[2]1.入力表'!E61</f>
        <v>8</v>
      </c>
      <c r="F61" s="18">
        <f>'[2]1.入力表'!F61</f>
        <v>9</v>
      </c>
      <c r="G61" s="18">
        <f>E61+F61</f>
        <v>17</v>
      </c>
      <c r="H61" s="18">
        <f t="shared" si="7"/>
        <v>-1</v>
      </c>
      <c r="I61" s="18">
        <f t="shared" si="7"/>
        <v>1</v>
      </c>
      <c r="J61" s="18">
        <f>IF(D61-G61=H61+I61,H61+I61,"ｴﾗｰ")</f>
        <v>0</v>
      </c>
      <c r="K61" s="19">
        <f t="shared" si="13"/>
        <v>-12.5</v>
      </c>
      <c r="L61" s="19">
        <f t="shared" si="13"/>
        <v>11.11</v>
      </c>
      <c r="M61" s="20">
        <f t="shared" si="5"/>
        <v>0</v>
      </c>
    </row>
    <row r="62" spans="1:13">
      <c r="A62" s="17" t="s">
        <v>64</v>
      </c>
      <c r="B62" s="18">
        <f>'[2]1.入力表'!B62</f>
        <v>25</v>
      </c>
      <c r="C62" s="18">
        <f>'[2]1.入力表'!C62</f>
        <v>27</v>
      </c>
      <c r="D62" s="18">
        <f>IF(B62+C62=SUM(D57:D61),B62+C62,"ｴﾗｰ")</f>
        <v>52</v>
      </c>
      <c r="E62" s="18">
        <f>'[2]1.入力表'!E62</f>
        <v>26</v>
      </c>
      <c r="F62" s="18">
        <f>'[2]1.入力表'!F62</f>
        <v>26</v>
      </c>
      <c r="G62" s="18">
        <f>IF(E62+F62=SUM(G57:G61),E62+F62,"ｴﾗｰ")</f>
        <v>52</v>
      </c>
      <c r="H62" s="18">
        <f t="shared" si="7"/>
        <v>-1</v>
      </c>
      <c r="I62" s="18">
        <f t="shared" si="7"/>
        <v>1</v>
      </c>
      <c r="J62" s="18">
        <f>IF(AND(D62-G62=H62+I62,SUM(J57:J61)=D62-G62),H62+I62,"ｴﾗｰ")</f>
        <v>0</v>
      </c>
      <c r="K62" s="19">
        <f t="shared" si="13"/>
        <v>-3.85</v>
      </c>
      <c r="L62" s="19">
        <f t="shared" si="13"/>
        <v>3.85</v>
      </c>
      <c r="M62" s="20">
        <f t="shared" si="5"/>
        <v>0</v>
      </c>
    </row>
    <row r="63" spans="1:13">
      <c r="A63" s="17" t="s">
        <v>65</v>
      </c>
      <c r="B63" s="18">
        <f>'[2]1.入力表'!B63</f>
        <v>12</v>
      </c>
      <c r="C63" s="18">
        <f>'[2]1.入力表'!C63</f>
        <v>9</v>
      </c>
      <c r="D63" s="18">
        <f>B63+C63</f>
        <v>21</v>
      </c>
      <c r="E63" s="18">
        <f>'[2]1.入力表'!E63</f>
        <v>12</v>
      </c>
      <c r="F63" s="18">
        <f>'[2]1.入力表'!F63</f>
        <v>9</v>
      </c>
      <c r="G63" s="18">
        <f>E63+F63</f>
        <v>21</v>
      </c>
      <c r="H63" s="18">
        <f t="shared" si="7"/>
        <v>0</v>
      </c>
      <c r="I63" s="18">
        <f t="shared" si="7"/>
        <v>0</v>
      </c>
      <c r="J63" s="18">
        <f>IF(D63-G63=H63+I63,H63+I63,"ｴﾗｰ")</f>
        <v>0</v>
      </c>
      <c r="K63" s="19">
        <f t="shared" si="13"/>
        <v>0</v>
      </c>
      <c r="L63" s="19">
        <f t="shared" si="13"/>
        <v>0</v>
      </c>
      <c r="M63" s="20">
        <f t="shared" si="5"/>
        <v>0</v>
      </c>
    </row>
    <row r="64" spans="1:13">
      <c r="A64" s="17" t="s">
        <v>66</v>
      </c>
      <c r="B64" s="18">
        <f>'[2]1.入力表'!B64</f>
        <v>2</v>
      </c>
      <c r="C64" s="18">
        <f>'[2]1.入力表'!C64</f>
        <v>5</v>
      </c>
      <c r="D64" s="18">
        <f>B64+C64</f>
        <v>7</v>
      </c>
      <c r="E64" s="18">
        <f>'[2]1.入力表'!E64</f>
        <v>2</v>
      </c>
      <c r="F64" s="18">
        <f>'[2]1.入力表'!F64</f>
        <v>5</v>
      </c>
      <c r="G64" s="18">
        <f>E64+F64</f>
        <v>7</v>
      </c>
      <c r="H64" s="18">
        <f t="shared" si="7"/>
        <v>0</v>
      </c>
      <c r="I64" s="18">
        <f t="shared" si="7"/>
        <v>0</v>
      </c>
      <c r="J64" s="18">
        <f>IF(D64-G64=H64+I64,H64+I64,"ｴﾗｰ")</f>
        <v>0</v>
      </c>
      <c r="K64" s="19">
        <f t="shared" si="13"/>
        <v>0</v>
      </c>
      <c r="L64" s="19">
        <f t="shared" si="13"/>
        <v>0</v>
      </c>
      <c r="M64" s="20">
        <f t="shared" si="5"/>
        <v>0</v>
      </c>
    </row>
    <row r="65" spans="1:13">
      <c r="A65" s="17" t="s">
        <v>67</v>
      </c>
      <c r="B65" s="18">
        <f>'[2]1.入力表'!B65</f>
        <v>11</v>
      </c>
      <c r="C65" s="18">
        <f>'[2]1.入力表'!C65</f>
        <v>14</v>
      </c>
      <c r="D65" s="18">
        <f>B65+C65</f>
        <v>25</v>
      </c>
      <c r="E65" s="18">
        <f>'[2]1.入力表'!E65</f>
        <v>11</v>
      </c>
      <c r="F65" s="18">
        <f>'[2]1.入力表'!F65</f>
        <v>14</v>
      </c>
      <c r="G65" s="18">
        <f>E65+F65</f>
        <v>25</v>
      </c>
      <c r="H65" s="18">
        <f t="shared" si="7"/>
        <v>0</v>
      </c>
      <c r="I65" s="18">
        <f t="shared" si="7"/>
        <v>0</v>
      </c>
      <c r="J65" s="18">
        <f>IF(D65-G65=H65+I65,H65+I65,"ｴﾗｰ")</f>
        <v>0</v>
      </c>
      <c r="K65" s="19">
        <f t="shared" si="13"/>
        <v>0</v>
      </c>
      <c r="L65" s="19">
        <f t="shared" si="13"/>
        <v>0</v>
      </c>
      <c r="M65" s="20">
        <f t="shared" si="5"/>
        <v>0</v>
      </c>
    </row>
    <row r="66" spans="1:13">
      <c r="A66" s="17" t="s">
        <v>68</v>
      </c>
      <c r="B66" s="18">
        <f>'[2]1.入力表'!B66</f>
        <v>25</v>
      </c>
      <c r="C66" s="18">
        <f>'[2]1.入力表'!C66</f>
        <v>28</v>
      </c>
      <c r="D66" s="18">
        <f>IF(B66+C66=SUM(D63:D65),B66+C66,"ｴﾗｰ")</f>
        <v>53</v>
      </c>
      <c r="E66" s="18">
        <f>'[2]1.入力表'!E66</f>
        <v>25</v>
      </c>
      <c r="F66" s="18">
        <f>'[2]1.入力表'!F66</f>
        <v>28</v>
      </c>
      <c r="G66" s="18">
        <f>IF(E66+F66=SUM(G63:G65),E66+F66,"ｴﾗｰ")</f>
        <v>53</v>
      </c>
      <c r="H66" s="18">
        <f t="shared" si="7"/>
        <v>0</v>
      </c>
      <c r="I66" s="18">
        <f t="shared" si="7"/>
        <v>0</v>
      </c>
      <c r="J66" s="18">
        <f>IF(AND(D66-G66=H66+I66,SUM(J63:J65)=D66-G66),H66+I66,"ｴﾗｰ")</f>
        <v>0</v>
      </c>
      <c r="K66" s="19">
        <f t="shared" si="13"/>
        <v>0</v>
      </c>
      <c r="L66" s="19">
        <f t="shared" si="13"/>
        <v>0</v>
      </c>
      <c r="M66" s="20">
        <f t="shared" si="5"/>
        <v>0</v>
      </c>
    </row>
    <row r="67" spans="1:13">
      <c r="A67" s="17" t="s">
        <v>69</v>
      </c>
      <c r="B67" s="18">
        <f>'[2]1.入力表'!B67</f>
        <v>11</v>
      </c>
      <c r="C67" s="18">
        <f>'[2]1.入力表'!C67</f>
        <v>26</v>
      </c>
      <c r="D67" s="18">
        <f>B67+C67</f>
        <v>37</v>
      </c>
      <c r="E67" s="18">
        <f>'[2]1.入力表'!E67</f>
        <v>11</v>
      </c>
      <c r="F67" s="18">
        <f>'[2]1.入力表'!F67</f>
        <v>26</v>
      </c>
      <c r="G67" s="18">
        <f>E67+F67</f>
        <v>37</v>
      </c>
      <c r="H67" s="18">
        <f t="shared" si="7"/>
        <v>0</v>
      </c>
      <c r="I67" s="18">
        <f t="shared" si="7"/>
        <v>0</v>
      </c>
      <c r="J67" s="18">
        <f>IF(D67-G67=H67+I67,H67+I67,"ｴﾗｰ")</f>
        <v>0</v>
      </c>
      <c r="K67" s="19">
        <f t="shared" si="13"/>
        <v>0</v>
      </c>
      <c r="L67" s="19">
        <f t="shared" si="13"/>
        <v>0</v>
      </c>
      <c r="M67" s="20">
        <f t="shared" si="5"/>
        <v>0</v>
      </c>
    </row>
    <row r="68" spans="1:13">
      <c r="A68" s="17" t="s">
        <v>70</v>
      </c>
      <c r="B68" s="18">
        <f>'[2]1.入力表'!B68</f>
        <v>0</v>
      </c>
      <c r="C68" s="18">
        <f>'[2]1.入力表'!C68</f>
        <v>2</v>
      </c>
      <c r="D68" s="18">
        <f>B68+C68</f>
        <v>2</v>
      </c>
      <c r="E68" s="18">
        <f>'[2]1.入力表'!E68</f>
        <v>0</v>
      </c>
      <c r="F68" s="18">
        <f>'[2]1.入力表'!F68</f>
        <v>2</v>
      </c>
      <c r="G68" s="18">
        <f>E68+F68</f>
        <v>2</v>
      </c>
      <c r="H68" s="18">
        <f t="shared" si="7"/>
        <v>0</v>
      </c>
      <c r="I68" s="18">
        <f t="shared" si="7"/>
        <v>0</v>
      </c>
      <c r="J68" s="18">
        <f>IF(D68-G68=H68+I68,H68+I68,"ｴﾗｰ")</f>
        <v>0</v>
      </c>
      <c r="K68" s="19" t="str">
        <f t="shared" si="13"/>
        <v xml:space="preserve">        －</v>
      </c>
      <c r="L68" s="19">
        <f t="shared" si="13"/>
        <v>0</v>
      </c>
      <c r="M68" s="20">
        <f t="shared" si="5"/>
        <v>0</v>
      </c>
    </row>
    <row r="69" spans="1:13">
      <c r="A69" s="17" t="s">
        <v>71</v>
      </c>
      <c r="B69" s="18">
        <f>'[2]1.入力表'!B69</f>
        <v>11</v>
      </c>
      <c r="C69" s="18">
        <f>'[2]1.入力表'!C69</f>
        <v>28</v>
      </c>
      <c r="D69" s="18">
        <f>IF(B69+C69=SUM(D67:D68),B69+C69,"ｴﾗｰ")</f>
        <v>39</v>
      </c>
      <c r="E69" s="18">
        <f>'[2]1.入力表'!E69</f>
        <v>11</v>
      </c>
      <c r="F69" s="18">
        <f>'[2]1.入力表'!F69</f>
        <v>28</v>
      </c>
      <c r="G69" s="18">
        <f>IF(E69+F69=SUM(G67:G68),E69+F69,"ｴﾗｰ")</f>
        <v>39</v>
      </c>
      <c r="H69" s="18">
        <f t="shared" si="7"/>
        <v>0</v>
      </c>
      <c r="I69" s="18">
        <f t="shared" si="7"/>
        <v>0</v>
      </c>
      <c r="J69" s="18">
        <f>IF(AND(D69-G69=H69+I69,J67+J68=D69-G69),H69+I69,"ｴﾗｰ")</f>
        <v>0</v>
      </c>
      <c r="K69" s="19">
        <f t="shared" si="13"/>
        <v>0</v>
      </c>
      <c r="L69" s="19">
        <f t="shared" si="13"/>
        <v>0</v>
      </c>
      <c r="M69" s="20">
        <f t="shared" ref="M69:M97" si="14">IF(G69=0,"        －",ROUND(J69/G69*100,5))</f>
        <v>0</v>
      </c>
    </row>
    <row r="70" spans="1:13">
      <c r="A70" s="25"/>
      <c r="B70" s="18"/>
      <c r="C70" s="18"/>
      <c r="D70" s="18"/>
      <c r="E70" s="18"/>
      <c r="F70" s="18"/>
      <c r="G70" s="18"/>
      <c r="H70" s="18"/>
      <c r="I70" s="18"/>
      <c r="J70" s="18"/>
      <c r="K70" s="19"/>
      <c r="L70" s="19"/>
      <c r="M70" s="20"/>
    </row>
    <row r="71" spans="1:13" s="37" customFormat="1">
      <c r="A71" s="38" t="s">
        <v>146</v>
      </c>
      <c r="B71" s="22">
        <f>B23+B31+B35</f>
        <v>4227</v>
      </c>
      <c r="C71" s="22">
        <f>C23+C31+C35</f>
        <v>3951</v>
      </c>
      <c r="D71" s="22">
        <f>IF(D23+D31+D35=B71+C71,B71+C71,"ｴﾗｰ")</f>
        <v>8178</v>
      </c>
      <c r="E71" s="22">
        <f>E23+E31+E35</f>
        <v>4303</v>
      </c>
      <c r="F71" s="22">
        <f>F23+F31+F35</f>
        <v>3944</v>
      </c>
      <c r="G71" s="22">
        <f>IF(G23+G31+G35=E71+F71,E71+F71,"ｴﾗｰ")</f>
        <v>8247</v>
      </c>
      <c r="H71" s="22">
        <f t="shared" ref="H71:I75" si="15">B71-E71</f>
        <v>-76</v>
      </c>
      <c r="I71" s="22">
        <f t="shared" si="15"/>
        <v>7</v>
      </c>
      <c r="J71" s="22">
        <f>IF(AND(D71-G71=H71+I71,J23+J31+J35=D71-G71),H71+I71,"ｴﾗｰ")</f>
        <v>-69</v>
      </c>
      <c r="K71" s="115">
        <f t="shared" ref="K71:L75" si="16">IF(E71=0,"        －",ROUND(H71/E71*100,2))</f>
        <v>-1.77</v>
      </c>
      <c r="L71" s="115">
        <f t="shared" si="16"/>
        <v>0.18</v>
      </c>
      <c r="M71" s="114">
        <f>IF(G71=0,"        －",ROUND(J71/G71*100,5))</f>
        <v>-0.83667000000000002</v>
      </c>
    </row>
    <row r="72" spans="1:13" s="37" customFormat="1">
      <c r="A72" s="38" t="s">
        <v>77</v>
      </c>
      <c r="B72" s="22">
        <f>SUM(B36:B51)</f>
        <v>1322</v>
      </c>
      <c r="C72" s="22">
        <f>SUM(C36:C51)</f>
        <v>1626</v>
      </c>
      <c r="D72" s="22">
        <f>IF(B72+C72=SUM(D36:D51),B72+C72,"ｴﾗｰ")</f>
        <v>2948</v>
      </c>
      <c r="E72" s="22">
        <f>SUM(E36:E51)</f>
        <v>1335</v>
      </c>
      <c r="F72" s="22">
        <f>SUM(F36:F51)</f>
        <v>1650</v>
      </c>
      <c r="G72" s="22">
        <f>IF(E72+F72=SUM(G36:G51),E72+F72,"ｴﾗｰ")</f>
        <v>2985</v>
      </c>
      <c r="H72" s="22">
        <f t="shared" si="15"/>
        <v>-13</v>
      </c>
      <c r="I72" s="22">
        <f t="shared" si="15"/>
        <v>-24</v>
      </c>
      <c r="J72" s="22">
        <f>IF(AND(D72-G72=H72+I72,SUM(J36:J51)=D72-G72),H72+I72,"ｴﾗｰ")</f>
        <v>-37</v>
      </c>
      <c r="K72" s="115">
        <f t="shared" si="16"/>
        <v>-0.97</v>
      </c>
      <c r="L72" s="115">
        <f t="shared" si="16"/>
        <v>-1.45</v>
      </c>
      <c r="M72" s="114">
        <f>IF(G72=0,"        －",ROUND(J72/G72*100,5))</f>
        <v>-1.23953</v>
      </c>
    </row>
    <row r="73" spans="1:13" s="37" customFormat="1">
      <c r="A73" s="38" t="s">
        <v>78</v>
      </c>
      <c r="B73" s="22">
        <f>B71+B72</f>
        <v>5549</v>
      </c>
      <c r="C73" s="22">
        <f>C71+C72</f>
        <v>5577</v>
      </c>
      <c r="D73" s="22">
        <f>IF(D71+D72=B73+C73,B73+C73,"ｴﾗｰ")</f>
        <v>11126</v>
      </c>
      <c r="E73" s="22">
        <f>E71+E72</f>
        <v>5638</v>
      </c>
      <c r="F73" s="22">
        <f>F71+F72</f>
        <v>5594</v>
      </c>
      <c r="G73" s="22">
        <f>IF(G71+G72=E73+F73,E73+F73,"ｴﾗｰ")</f>
        <v>11232</v>
      </c>
      <c r="H73" s="22">
        <f t="shared" si="15"/>
        <v>-89</v>
      </c>
      <c r="I73" s="22">
        <f t="shared" si="15"/>
        <v>-17</v>
      </c>
      <c r="J73" s="22">
        <f>IF(AND(D73-G73=H73+I73,J71+J72=D73-G73),H73+I73,"ｴﾗｰ")</f>
        <v>-106</v>
      </c>
      <c r="K73" s="115">
        <f t="shared" si="16"/>
        <v>-1.58</v>
      </c>
      <c r="L73" s="115">
        <f t="shared" si="16"/>
        <v>-0.3</v>
      </c>
      <c r="M73" s="114">
        <f>IF(G73=0,"        －",ROUND(J73/G73*100,5))</f>
        <v>-0.94372999999999996</v>
      </c>
    </row>
    <row r="74" spans="1:13">
      <c r="A74" s="17" t="s">
        <v>79</v>
      </c>
      <c r="B74" s="18">
        <f>B52+B53+B56+B62+B66+B69</f>
        <v>140</v>
      </c>
      <c r="C74" s="18">
        <f>C52+C53+C56+C62+C66+C69</f>
        <v>200</v>
      </c>
      <c r="D74" s="18">
        <f>IF(D52+D53+D56+D62+D66+D69=B74+C74,B74+C74,"ｴﾗｰ")</f>
        <v>340</v>
      </c>
      <c r="E74" s="18">
        <f>E52+E53+E56+E62+E66+E69</f>
        <v>139</v>
      </c>
      <c r="F74" s="18">
        <f>F52+F53+F56+F62+F66+F69</f>
        <v>202</v>
      </c>
      <c r="G74" s="18">
        <f>IF(G52+G53+G56+G62+G66+G69=E74+F74,E74+F74,"ｴﾗｰ")</f>
        <v>341</v>
      </c>
      <c r="H74" s="18">
        <f t="shared" si="15"/>
        <v>1</v>
      </c>
      <c r="I74" s="18">
        <f t="shared" si="15"/>
        <v>-2</v>
      </c>
      <c r="J74" s="18">
        <f>IF(AND(D74-G74=H74+I74,J52+J53+J56+J62+J66+J69=D74-G74),H74+I74,"ｴﾗｰ")</f>
        <v>-1</v>
      </c>
      <c r="K74" s="19">
        <f t="shared" si="16"/>
        <v>0.72</v>
      </c>
      <c r="L74" s="19">
        <f t="shared" si="16"/>
        <v>-0.99</v>
      </c>
      <c r="M74" s="20">
        <f>IF(G74=0,"        －",ROUND(J74/G74*100,5))</f>
        <v>-0.29326000000000002</v>
      </c>
    </row>
    <row r="75" spans="1:13" ht="14.25" thickBot="1">
      <c r="A75" s="113" t="s">
        <v>80</v>
      </c>
      <c r="B75" s="27">
        <f>B73+B74</f>
        <v>5689</v>
      </c>
      <c r="C75" s="27">
        <f>C73+C74</f>
        <v>5777</v>
      </c>
      <c r="D75" s="27">
        <f>IF(D73+D74=B75+C75,B75+C75,"ｴﾗｰ")</f>
        <v>11466</v>
      </c>
      <c r="E75" s="27">
        <f>E73+E74</f>
        <v>5777</v>
      </c>
      <c r="F75" s="27">
        <f>F73+F74</f>
        <v>5796</v>
      </c>
      <c r="G75" s="27">
        <f>IF(G73+G74=E75+F75,E75+F75,"ｴﾗｰ")</f>
        <v>11573</v>
      </c>
      <c r="H75" s="27">
        <f t="shared" si="15"/>
        <v>-88</v>
      </c>
      <c r="I75" s="27">
        <f t="shared" si="15"/>
        <v>-19</v>
      </c>
      <c r="J75" s="27">
        <f>IF(AND(D75-G75=H75+I75,J73+J74=D75-G75),H75+I75,"ｴﾗｰ")</f>
        <v>-107</v>
      </c>
      <c r="K75" s="28">
        <f t="shared" si="16"/>
        <v>-1.52</v>
      </c>
      <c r="L75" s="28">
        <f t="shared" si="16"/>
        <v>-0.33</v>
      </c>
      <c r="M75" s="29">
        <f>IF(G75=0,"        －",ROUND(J75/G75*100,5))</f>
        <v>-0.92457</v>
      </c>
    </row>
    <row r="76" spans="1:13" ht="17.25" customHeight="1">
      <c r="A76" s="35"/>
      <c r="B76" s="32"/>
      <c r="C76" s="32"/>
      <c r="D76" s="32"/>
      <c r="E76" s="32"/>
      <c r="F76" s="32"/>
      <c r="G76" s="34"/>
      <c r="H76" s="30"/>
      <c r="I76" s="30"/>
      <c r="J76" s="30"/>
      <c r="K76" s="31"/>
      <c r="L76" s="31"/>
      <c r="M76" s="31"/>
    </row>
    <row r="77" spans="1:13" ht="17.25" customHeight="1">
      <c r="A77" s="112"/>
      <c r="B77" s="112"/>
      <c r="C77" s="112"/>
      <c r="D77" s="112"/>
      <c r="E77" s="112"/>
      <c r="F77" s="112"/>
      <c r="L77" s="31"/>
      <c r="M77" s="31"/>
    </row>
    <row r="78" spans="1:13" ht="7.5" customHeight="1">
      <c r="A78" s="32"/>
      <c r="B78" s="13"/>
      <c r="C78" s="13"/>
      <c r="D78" s="13"/>
      <c r="L78" s="31"/>
      <c r="M78" s="31"/>
    </row>
    <row r="79" spans="1:13" ht="15.75" customHeight="1">
      <c r="A79" s="111"/>
      <c r="B79" s="37"/>
      <c r="C79" s="110"/>
      <c r="D79" s="13"/>
      <c r="H79" s="109"/>
      <c r="L79" s="31"/>
      <c r="M79" s="31"/>
    </row>
    <row r="80" spans="1:13" ht="15.75" customHeight="1">
      <c r="A80" s="108"/>
      <c r="L80" s="31"/>
      <c r="M80" s="31"/>
    </row>
    <row r="81" spans="1:13" ht="15.75" customHeight="1">
      <c r="A81" s="108"/>
      <c r="B81" s="109"/>
      <c r="L81" s="31"/>
      <c r="M81" s="31"/>
    </row>
    <row r="82" spans="1:13">
      <c r="A82" s="108" t="s">
        <v>291</v>
      </c>
      <c r="L82" s="31"/>
      <c r="M82" s="31"/>
    </row>
    <row r="83" spans="1:13">
      <c r="B83" s="108"/>
      <c r="L83" s="31"/>
      <c r="M83" s="31"/>
    </row>
    <row r="84" spans="1:13" ht="14.25">
      <c r="A84" s="32"/>
      <c r="B84" s="109"/>
      <c r="C84" s="32"/>
      <c r="L84" s="31"/>
      <c r="M84" s="31"/>
    </row>
    <row r="85" spans="1:13">
      <c r="A85" s="32"/>
      <c r="L85" s="31"/>
      <c r="M85" s="31"/>
    </row>
    <row r="86" spans="1:13">
      <c r="A86" s="32"/>
      <c r="B86" s="108" t="s">
        <v>294</v>
      </c>
      <c r="L86" s="31"/>
      <c r="M86" s="31"/>
    </row>
    <row r="87" spans="1:13" ht="15.75">
      <c r="A87" s="32"/>
      <c r="B87" s="32"/>
      <c r="C87" s="32"/>
      <c r="D87" s="32"/>
      <c r="E87" s="32"/>
      <c r="F87" s="32"/>
      <c r="G87" s="34"/>
      <c r="H87" s="30"/>
      <c r="I87" s="30"/>
      <c r="J87" s="30"/>
      <c r="K87" s="31"/>
      <c r="L87" s="31"/>
      <c r="M87" s="31"/>
    </row>
    <row r="88" spans="1:13" ht="15.75">
      <c r="A88" s="32"/>
      <c r="B88" s="32"/>
      <c r="C88" s="32"/>
      <c r="D88" s="32"/>
      <c r="E88" s="32"/>
      <c r="F88" s="32"/>
      <c r="G88" s="34"/>
      <c r="H88" s="30"/>
      <c r="I88" s="30"/>
      <c r="J88" s="30"/>
      <c r="K88" s="31"/>
      <c r="L88" s="31"/>
      <c r="M88" s="31"/>
    </row>
  </sheetData>
  <mergeCells count="1">
    <mergeCell ref="I1:K1"/>
  </mergeCells>
  <phoneticPr fontId="2"/>
  <printOptions horizontalCentered="1" gridLinesSet="0"/>
  <pageMargins left="0.78740157480314965" right="0.78740157480314965" top="0.39370078740157483" bottom="0.39370078740157483" header="0" footer="0.19685039370078741"/>
  <pageSetup paperSize="9" scale="89" firstPageNumber="8" orientation="landscape" useFirstPageNumber="1" horizontalDpi="4294967292" verticalDpi="300" copies="2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概要（H27.9対比）</vt:lpstr>
      <vt:lpstr>市区町村別登録者数</vt:lpstr>
      <vt:lpstr>衆議院小選挙区別登録者数</vt:lpstr>
      <vt:lpstr>概要（H26.12対比）</vt:lpstr>
      <vt:lpstr>在外登録者数</vt:lpstr>
      <vt:lpstr>'概要（H26.12対比）'!Print_Area</vt:lpstr>
      <vt:lpstr>在外登録者数!Print_Area</vt:lpstr>
      <vt:lpstr>市区町村別登録者数!Print_Area</vt:lpstr>
      <vt:lpstr>衆議院小選挙区別登録者数!Print_Area</vt:lpstr>
      <vt:lpstr>在外登録者数!Print_Titles</vt:lpstr>
      <vt:lpstr>市区町村別登録者数!Print_Titles</vt:lpstr>
      <vt:lpstr>衆議院小選挙区別登録者数!Print_Titles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2015-09-02T04:58:57Z</cp:lastPrinted>
  <dcterms:created xsi:type="dcterms:W3CDTF">2014-12-02T07:21:48Z</dcterms:created>
  <dcterms:modified xsi:type="dcterms:W3CDTF">2015-12-02T03:56:44Z</dcterms:modified>
</cp:coreProperties>
</file>