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2\"/>
    </mc:Choice>
  </mc:AlternateContent>
  <bookViews>
    <workbookView xWindow="0" yWindow="0" windowWidth="19200" windowHeight="7310"/>
  </bookViews>
  <sheets>
    <sheet name="2-4" sheetId="1" r:id="rId1"/>
  </sheets>
  <definedNames>
    <definedName name="_xlnm.Print_Area" localSheetId="0">'2-4'!$A$1:$Q$36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O5" i="1"/>
  <c r="L5" i="1" s="1"/>
  <c r="G6" i="1"/>
  <c r="E6" i="1" s="1"/>
  <c r="L6" i="1"/>
  <c r="O6" i="1"/>
  <c r="G7" i="1"/>
  <c r="E7" i="1" s="1"/>
  <c r="O7" i="1"/>
  <c r="L7" i="1" s="1"/>
  <c r="C9" i="1"/>
  <c r="C8" i="1" s="1"/>
  <c r="C4" i="1" s="1"/>
  <c r="D9" i="1"/>
  <c r="F9" i="1"/>
  <c r="F8" i="1" s="1"/>
  <c r="F4" i="1" s="1"/>
  <c r="H9" i="1"/>
  <c r="I9" i="1"/>
  <c r="I8" i="1" s="1"/>
  <c r="I4" i="1" s="1"/>
  <c r="J9" i="1"/>
  <c r="K9" i="1"/>
  <c r="K8" i="1" s="1"/>
  <c r="K4" i="1" s="1"/>
  <c r="M9" i="1"/>
  <c r="N9" i="1"/>
  <c r="N8" i="1" s="1"/>
  <c r="N4" i="1" s="1"/>
  <c r="P9" i="1"/>
  <c r="Q9" i="1"/>
  <c r="Q8" i="1" s="1"/>
  <c r="Q4" i="1" s="1"/>
  <c r="G10" i="1"/>
  <c r="E10" i="1" s="1"/>
  <c r="O10" i="1"/>
  <c r="L10" i="1" s="1"/>
  <c r="E11" i="1"/>
  <c r="G11" i="1"/>
  <c r="O11" i="1"/>
  <c r="L11" i="1" s="1"/>
  <c r="G12" i="1"/>
  <c r="E12" i="1" s="1"/>
  <c r="O12" i="1"/>
  <c r="L12" i="1" s="1"/>
  <c r="E13" i="1"/>
  <c r="G13" i="1"/>
  <c r="O13" i="1"/>
  <c r="L13" i="1" s="1"/>
  <c r="G14" i="1"/>
  <c r="E14" i="1" s="1"/>
  <c r="L14" i="1"/>
  <c r="C15" i="1"/>
  <c r="D15" i="1"/>
  <c r="D8" i="1" s="1"/>
  <c r="D4" i="1" s="1"/>
  <c r="F15" i="1"/>
  <c r="H15" i="1"/>
  <c r="I15" i="1"/>
  <c r="J15" i="1"/>
  <c r="K15" i="1"/>
  <c r="M15" i="1"/>
  <c r="N15" i="1"/>
  <c r="O15" i="1"/>
  <c r="P15" i="1"/>
  <c r="Q15" i="1"/>
  <c r="G16" i="1"/>
  <c r="E16" i="1" s="1"/>
  <c r="L16" i="1"/>
  <c r="O16" i="1"/>
  <c r="G17" i="1"/>
  <c r="E17" i="1" s="1"/>
  <c r="O17" i="1"/>
  <c r="L17" i="1" s="1"/>
  <c r="G18" i="1"/>
  <c r="E18" i="1" s="1"/>
  <c r="L18" i="1"/>
  <c r="O18" i="1"/>
  <c r="G19" i="1"/>
  <c r="E19" i="1" s="1"/>
  <c r="O19" i="1"/>
  <c r="L19" i="1" s="1"/>
  <c r="G20" i="1"/>
  <c r="E20" i="1" s="1"/>
  <c r="L20" i="1"/>
  <c r="O20" i="1"/>
  <c r="G21" i="1"/>
  <c r="E21" i="1" s="1"/>
  <c r="O21" i="1"/>
  <c r="L21" i="1" s="1"/>
  <c r="C22" i="1"/>
  <c r="D22" i="1"/>
  <c r="F22" i="1"/>
  <c r="H22" i="1"/>
  <c r="H8" i="1" s="1"/>
  <c r="H4" i="1" s="1"/>
  <c r="I22" i="1"/>
  <c r="J22" i="1"/>
  <c r="J8" i="1" s="1"/>
  <c r="J4" i="1" s="1"/>
  <c r="K22" i="1"/>
  <c r="M22" i="1"/>
  <c r="M8" i="1" s="1"/>
  <c r="M4" i="1" s="1"/>
  <c r="N22" i="1"/>
  <c r="P22" i="1"/>
  <c r="P8" i="1" s="1"/>
  <c r="P4" i="1" s="1"/>
  <c r="Q22" i="1"/>
  <c r="E23" i="1"/>
  <c r="G23" i="1"/>
  <c r="O23" i="1"/>
  <c r="L23" i="1" s="1"/>
  <c r="L22" i="1" s="1"/>
  <c r="G24" i="1"/>
  <c r="E24" i="1" s="1"/>
  <c r="E22" i="1" s="1"/>
  <c r="L24" i="1"/>
  <c r="O24" i="1"/>
  <c r="E25" i="1"/>
  <c r="G25" i="1"/>
  <c r="O25" i="1"/>
  <c r="L25" i="1" s="1"/>
  <c r="G26" i="1"/>
  <c r="E26" i="1" s="1"/>
  <c r="L26" i="1"/>
  <c r="O26" i="1"/>
  <c r="E27" i="1"/>
  <c r="G27" i="1"/>
  <c r="O27" i="1"/>
  <c r="L27" i="1" s="1"/>
  <c r="G28" i="1"/>
  <c r="E28" i="1" s="1"/>
  <c r="L28" i="1"/>
  <c r="O28" i="1"/>
  <c r="C29" i="1"/>
  <c r="D29" i="1"/>
  <c r="F29" i="1"/>
  <c r="H29" i="1"/>
  <c r="I29" i="1"/>
  <c r="J29" i="1"/>
  <c r="K29" i="1"/>
  <c r="M29" i="1"/>
  <c r="N29" i="1"/>
  <c r="P29" i="1"/>
  <c r="Q29" i="1"/>
  <c r="G30" i="1"/>
  <c r="E30" i="1" s="1"/>
  <c r="E29" i="1" s="1"/>
  <c r="O30" i="1"/>
  <c r="L30" i="1" s="1"/>
  <c r="L29" i="1" s="1"/>
  <c r="E31" i="1"/>
  <c r="G31" i="1"/>
  <c r="L31" i="1"/>
  <c r="E32" i="1"/>
  <c r="G32" i="1"/>
  <c r="L32" i="1"/>
  <c r="L15" i="1" l="1"/>
  <c r="L9" i="1"/>
  <c r="E15" i="1"/>
  <c r="E9" i="1"/>
  <c r="G15" i="1"/>
  <c r="O22" i="1"/>
  <c r="G22" i="1"/>
  <c r="E5" i="1"/>
  <c r="O29" i="1"/>
  <c r="G29" i="1"/>
  <c r="O9" i="1"/>
  <c r="G9" i="1"/>
  <c r="O8" i="1" l="1"/>
  <c r="O4" i="1" s="1"/>
  <c r="E8" i="1"/>
  <c r="E4" i="1" s="1"/>
  <c r="G8" i="1"/>
  <c r="G4" i="1" s="1"/>
  <c r="L8" i="1"/>
  <c r="L4" i="1" s="1"/>
</calcChain>
</file>

<file path=xl/sharedStrings.xml><?xml version="1.0" encoding="utf-8"?>
<sst xmlns="http://schemas.openxmlformats.org/spreadsheetml/2006/main" count="58" uniqueCount="48">
  <si>
    <t>（注３）小田原保健福祉事務所に足柄上センター分を含む。</t>
    <rPh sb="1" eb="2">
      <t>チュウ</t>
    </rPh>
    <phoneticPr fontId="3"/>
  </si>
  <si>
    <t>（注２）平塚保健福祉事務所に茅ヶ崎支所分を含む。</t>
    <rPh sb="1" eb="2">
      <t>チュウ</t>
    </rPh>
    <rPh sb="4" eb="13">
      <t>ヒラツカホケンフクシジムショ</t>
    </rPh>
    <rPh sb="14" eb="17">
      <t>チガサキ</t>
    </rPh>
    <rPh sb="17" eb="19">
      <t>シショ</t>
    </rPh>
    <rPh sb="19" eb="20">
      <t>ブン</t>
    </rPh>
    <rPh sb="21" eb="22">
      <t>フク</t>
    </rPh>
    <phoneticPr fontId="3"/>
  </si>
  <si>
    <t>（注１）保護停止中の世帯は含まない。</t>
    <rPh sb="1" eb="2">
      <t>チュウ</t>
    </rPh>
    <rPh sb="4" eb="6">
      <t>ホゴ</t>
    </rPh>
    <rPh sb="6" eb="8">
      <t>テイシ</t>
    </rPh>
    <rPh sb="8" eb="9">
      <t>ナカ</t>
    </rPh>
    <rPh sb="10" eb="12">
      <t>セタイ</t>
    </rPh>
    <rPh sb="13" eb="14">
      <t>フク</t>
    </rPh>
    <phoneticPr fontId="4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</si>
  <si>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4"/>
  </si>
  <si>
    <t>小田原保健福祉</t>
    <rPh sb="0" eb="3">
      <t>オダワラシ</t>
    </rPh>
    <rPh sb="3" eb="5">
      <t>ホケン</t>
    </rPh>
    <rPh sb="5" eb="7">
      <t>フクシ</t>
    </rPh>
    <phoneticPr fontId="4"/>
  </si>
  <si>
    <t>南足柄市</t>
    <rPh sb="0" eb="4">
      <t>ミナミアシガラシ</t>
    </rPh>
    <phoneticPr fontId="4"/>
  </si>
  <si>
    <t>小田原市</t>
    <rPh sb="0" eb="4">
      <t>オダワラシ</t>
    </rPh>
    <phoneticPr fontId="4"/>
  </si>
  <si>
    <t>小計</t>
    <rPh sb="0" eb="2">
      <t>ショウケイ</t>
    </rPh>
    <phoneticPr fontId="4"/>
  </si>
  <si>
    <t>県西</t>
    <rPh sb="0" eb="2">
      <t>ケンセイ</t>
    </rPh>
    <phoneticPr fontId="4"/>
  </si>
  <si>
    <t>平塚保健福祉</t>
    <rPh sb="0" eb="2">
      <t>ヒラツカ</t>
    </rPh>
    <rPh sb="2" eb="4">
      <t>ホケン</t>
    </rPh>
    <rPh sb="4" eb="6">
      <t>フクシ</t>
    </rPh>
    <phoneticPr fontId="4"/>
  </si>
  <si>
    <t>伊勢原市</t>
    <rPh sb="0" eb="4">
      <t>イセハラシ</t>
    </rPh>
    <phoneticPr fontId="4"/>
  </si>
  <si>
    <t>秦野市</t>
    <rPh sb="0" eb="3">
      <t>ハダノシ</t>
    </rPh>
    <phoneticPr fontId="4"/>
  </si>
  <si>
    <t>茅ヶ崎市</t>
    <rPh sb="0" eb="4">
      <t>チガサキシ</t>
    </rPh>
    <phoneticPr fontId="4"/>
  </si>
  <si>
    <t>藤沢市</t>
    <rPh sb="0" eb="3">
      <t>フジサワシ</t>
    </rPh>
    <phoneticPr fontId="4"/>
  </si>
  <si>
    <t>平塚市</t>
    <rPh sb="0" eb="3">
      <t>ヒラツカシ</t>
    </rPh>
    <phoneticPr fontId="4"/>
  </si>
  <si>
    <t>湘南</t>
    <rPh sb="0" eb="2">
      <t>ショウナン</t>
    </rPh>
    <phoneticPr fontId="4"/>
  </si>
  <si>
    <t>厚木保健福祉</t>
    <rPh sb="0" eb="2">
      <t>アツギ</t>
    </rPh>
    <rPh sb="2" eb="4">
      <t>ホケン</t>
    </rPh>
    <rPh sb="4" eb="6">
      <t>フクシ</t>
    </rPh>
    <phoneticPr fontId="4"/>
  </si>
  <si>
    <t>綾瀬市</t>
    <rPh sb="0" eb="3">
      <t>アヤセシ</t>
    </rPh>
    <phoneticPr fontId="4"/>
  </si>
  <si>
    <t>座間市</t>
    <rPh sb="0" eb="3">
      <t>ザマシ</t>
    </rPh>
    <phoneticPr fontId="4"/>
  </si>
  <si>
    <t>海老名市</t>
    <rPh sb="0" eb="4">
      <t>エビナシ</t>
    </rPh>
    <phoneticPr fontId="4"/>
  </si>
  <si>
    <t>大和市</t>
    <rPh sb="0" eb="3">
      <t>ヤマトシ</t>
    </rPh>
    <phoneticPr fontId="4"/>
  </si>
  <si>
    <t>厚木市</t>
    <rPh sb="0" eb="3">
      <t>アツギシ</t>
    </rPh>
    <phoneticPr fontId="4"/>
  </si>
  <si>
    <t>県央</t>
    <rPh sb="0" eb="2">
      <t>ケンオウ</t>
    </rPh>
    <phoneticPr fontId="4"/>
  </si>
  <si>
    <t>鎌倉保健福祉</t>
    <rPh sb="0" eb="2">
      <t>カマクラ</t>
    </rPh>
    <rPh sb="2" eb="4">
      <t>ホケン</t>
    </rPh>
    <rPh sb="4" eb="6">
      <t>フクシ</t>
    </rPh>
    <phoneticPr fontId="4"/>
  </si>
  <si>
    <t>三浦市</t>
    <rPh sb="0" eb="3">
      <t>ミウラシ</t>
    </rPh>
    <phoneticPr fontId="4"/>
  </si>
  <si>
    <t>逗子市</t>
    <rPh sb="0" eb="3">
      <t>ズシシ</t>
    </rPh>
    <phoneticPr fontId="4"/>
  </si>
  <si>
    <t>鎌倉市</t>
    <rPh sb="0" eb="3">
      <t>カマクラシ</t>
    </rPh>
    <phoneticPr fontId="4"/>
  </si>
  <si>
    <t>横須賀市</t>
    <rPh sb="0" eb="4">
      <t>ヨコスカシ</t>
    </rPh>
    <phoneticPr fontId="4"/>
  </si>
  <si>
    <t>横須賀三浦</t>
    <rPh sb="0" eb="3">
      <t>ヨコスカ</t>
    </rPh>
    <rPh sb="3" eb="5">
      <t>ミウラ</t>
    </rPh>
    <phoneticPr fontId="4"/>
  </si>
  <si>
    <t>横浜市・川崎市・相模原市除く県計</t>
    <rPh sb="0" eb="2">
      <t>ヨコハマ</t>
    </rPh>
    <rPh sb="2" eb="3">
      <t>セイレイシ</t>
    </rPh>
    <rPh sb="4" eb="7">
      <t>カワサキシ</t>
    </rPh>
    <rPh sb="8" eb="12">
      <t>サガミハラシ</t>
    </rPh>
    <rPh sb="12" eb="13">
      <t>ノゾ</t>
    </rPh>
    <rPh sb="14" eb="15">
      <t>ケンケイ</t>
    </rPh>
    <rPh sb="15" eb="16">
      <t>ケイ</t>
    </rPh>
    <phoneticPr fontId="4"/>
  </si>
  <si>
    <t>相模原市</t>
    <rPh sb="0" eb="4">
      <t>サガミハラシ</t>
    </rPh>
    <phoneticPr fontId="4"/>
  </si>
  <si>
    <t>川崎市</t>
    <rPh sb="0" eb="3">
      <t>カワサキシ</t>
    </rPh>
    <phoneticPr fontId="4"/>
  </si>
  <si>
    <t>横浜市</t>
    <rPh sb="0" eb="3">
      <t>ヨコハマシ</t>
    </rPh>
    <phoneticPr fontId="4"/>
  </si>
  <si>
    <t>県計</t>
    <rPh sb="0" eb="1">
      <t>ケン</t>
    </rPh>
    <rPh sb="1" eb="2">
      <t>ケイ</t>
    </rPh>
    <phoneticPr fontId="4"/>
  </si>
  <si>
    <t>医療扶助単給（再掲）</t>
    <rPh sb="0" eb="2">
      <t>イリョウ</t>
    </rPh>
    <rPh sb="2" eb="4">
      <t>フジョ</t>
    </rPh>
    <rPh sb="4" eb="5">
      <t>タン</t>
    </rPh>
    <phoneticPr fontId="4"/>
  </si>
  <si>
    <t>その他の
世帯</t>
    <rPh sb="0" eb="3">
      <t>ソノタ</t>
    </rPh>
    <phoneticPr fontId="4"/>
  </si>
  <si>
    <t>傷病・障害者世帯</t>
    <rPh sb="0" eb="2">
      <t>ショウビョウ</t>
    </rPh>
    <rPh sb="3" eb="4">
      <t>ショウガイシャ</t>
    </rPh>
    <phoneticPr fontId="4"/>
  </si>
  <si>
    <t>母子世帯</t>
    <rPh sb="0" eb="2">
      <t>ボシ</t>
    </rPh>
    <rPh sb="2" eb="4">
      <t>セタイ</t>
    </rPh>
    <phoneticPr fontId="4"/>
  </si>
  <si>
    <t>高齢者
世帯</t>
    <rPh sb="0" eb="3">
      <t>コウレイシャ</t>
    </rPh>
    <phoneticPr fontId="4"/>
  </si>
  <si>
    <r>
      <t xml:space="preserve">合計
</t>
    </r>
    <r>
      <rPr>
        <sz val="10"/>
        <rFont val="メイリオ"/>
        <family val="3"/>
        <charset val="128"/>
      </rPr>
      <t>（R3年3月）</t>
    </r>
    <phoneticPr fontId="4"/>
  </si>
  <si>
    <t>R2年3月</t>
    <rPh sb="2" eb="3">
      <t>ネン</t>
    </rPh>
    <rPh sb="4" eb="5">
      <t>ガツ</t>
    </rPh>
    <phoneticPr fontId="4"/>
  </si>
  <si>
    <t>H31年3月</t>
    <rPh sb="3" eb="4">
      <t>ネン</t>
    </rPh>
    <rPh sb="5" eb="6">
      <t>ガツ</t>
    </rPh>
    <phoneticPr fontId="4"/>
  </si>
  <si>
    <t>２人以上の世帯</t>
    <phoneticPr fontId="4"/>
  </si>
  <si>
    <t>単身者世帯</t>
    <phoneticPr fontId="4"/>
  </si>
  <si>
    <t>福祉事務所</t>
    <rPh sb="0" eb="2">
      <t>フクシ</t>
    </rPh>
    <rPh sb="2" eb="4">
      <t>ジム</t>
    </rPh>
    <rPh sb="4" eb="5">
      <t>ショ</t>
    </rPh>
    <phoneticPr fontId="4"/>
  </si>
  <si>
    <t>区分</t>
    <rPh sb="0" eb="2">
      <t>クブン</t>
    </rPh>
    <phoneticPr fontId="4"/>
  </si>
  <si>
    <t>（単位：世帯）</t>
    <rPh sb="1" eb="3">
      <t>タンイ</t>
    </rPh>
    <rPh sb="4" eb="6">
      <t>セタイ</t>
    </rPh>
    <phoneticPr fontId="4"/>
  </si>
  <si>
    <t>2-4表　世帯類型別被保護世帯数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</si>
</sst>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7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  <font>
      <sz val="1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Fill="1" applyAlignment="1">
      <alignment horizontal="left" vertical="center"/>
    </xf>
    <xf numFmtId="38" fontId="2" fillId="0" borderId="0" xfId="1" applyFont="1" applyFill="1" applyBorder="1" applyAlignment="1">
      <alignment vertical="center"/>
    </xf>
    <xf numFmtId="38" fontId="2" fillId="0" borderId="0" xfId="1" applyFont="1" applyFill="1" applyAlignment="1">
      <alignment vertical="center"/>
    </xf>
    <xf numFmtId="0" fontId="2" fillId="2" borderId="0" xfId="0" applyFont="1" applyFill="1" applyAlignment="1">
      <alignment vertical="center"/>
    </xf>
    <xf numFmtId="41" fontId="2" fillId="3" borderId="1" xfId="1" applyNumberFormat="1" applyFont="1" applyFill="1" applyBorder="1" applyAlignment="1">
      <alignment horizontal="right" vertical="center"/>
    </xf>
    <xf numFmtId="41" fontId="2" fillId="3" borderId="2" xfId="1" applyNumberFormat="1" applyFont="1" applyFill="1" applyBorder="1" applyAlignment="1">
      <alignment horizontal="right" vertical="center"/>
    </xf>
    <xf numFmtId="41" fontId="2" fillId="3" borderId="3" xfId="1" applyNumberFormat="1" applyFont="1" applyFill="1" applyBorder="1" applyAlignment="1">
      <alignment vertical="center"/>
    </xf>
    <xf numFmtId="41" fontId="2" fillId="3" borderId="3" xfId="1" applyNumberFormat="1" applyFont="1" applyFill="1" applyBorder="1" applyAlignment="1">
      <alignment horizontal="right" vertical="center"/>
    </xf>
    <xf numFmtId="41" fontId="2" fillId="3" borderId="4" xfId="1" applyNumberFormat="1" applyFont="1" applyFill="1" applyBorder="1" applyAlignment="1">
      <alignment horizontal="right" vertical="center"/>
    </xf>
    <xf numFmtId="41" fontId="5" fillId="4" borderId="5" xfId="1" applyNumberFormat="1" applyFont="1" applyFill="1" applyBorder="1" applyAlignment="1">
      <alignment vertical="center"/>
    </xf>
    <xf numFmtId="41" fontId="2" fillId="3" borderId="6" xfId="1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distributed" textRotation="255" justifyLastLine="1"/>
    </xf>
    <xf numFmtId="41" fontId="2" fillId="3" borderId="8" xfId="1" applyNumberFormat="1" applyFont="1" applyFill="1" applyBorder="1" applyAlignment="1">
      <alignment vertical="center"/>
    </xf>
    <xf numFmtId="41" fontId="2" fillId="3" borderId="9" xfId="1" applyNumberFormat="1" applyFont="1" applyFill="1" applyBorder="1" applyAlignment="1">
      <alignment vertical="center"/>
    </xf>
    <xf numFmtId="41" fontId="2" fillId="3" borderId="10" xfId="1" applyNumberFormat="1" applyFont="1" applyFill="1" applyBorder="1" applyAlignment="1">
      <alignment vertical="center"/>
    </xf>
    <xf numFmtId="41" fontId="2" fillId="3" borderId="11" xfId="1" applyNumberFormat="1" applyFont="1" applyFill="1" applyBorder="1" applyAlignment="1">
      <alignment vertical="center"/>
    </xf>
    <xf numFmtId="41" fontId="5" fillId="4" borderId="12" xfId="1" applyNumberFormat="1" applyFont="1" applyFill="1" applyBorder="1" applyAlignment="1">
      <alignment vertical="center"/>
    </xf>
    <xf numFmtId="41" fontId="2" fillId="3" borderId="13" xfId="1" applyNumberFormat="1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distributed" textRotation="255" justifyLastLine="1"/>
    </xf>
    <xf numFmtId="41" fontId="2" fillId="3" borderId="15" xfId="1" applyNumberFormat="1" applyFont="1" applyFill="1" applyBorder="1" applyAlignment="1">
      <alignment vertical="center"/>
    </xf>
    <xf numFmtId="41" fontId="2" fillId="3" borderId="16" xfId="1" applyNumberFormat="1" applyFont="1" applyFill="1" applyBorder="1" applyAlignment="1">
      <alignment vertical="center"/>
    </xf>
    <xf numFmtId="41" fontId="2" fillId="3" borderId="17" xfId="1" applyNumberFormat="1" applyFont="1" applyFill="1" applyBorder="1" applyAlignment="1">
      <alignment vertical="center"/>
    </xf>
    <xf numFmtId="41" fontId="2" fillId="3" borderId="18" xfId="1" applyNumberFormat="1" applyFont="1" applyFill="1" applyBorder="1" applyAlignment="1">
      <alignment vertical="center"/>
    </xf>
    <xf numFmtId="41" fontId="5" fillId="4" borderId="19" xfId="1" applyNumberFormat="1" applyFont="1" applyFill="1" applyBorder="1" applyAlignment="1">
      <alignment vertical="center"/>
    </xf>
    <xf numFmtId="41" fontId="2" fillId="3" borderId="20" xfId="1" applyNumberFormat="1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41" fontId="5" fillId="4" borderId="21" xfId="1" applyNumberFormat="1" applyFont="1" applyFill="1" applyBorder="1" applyAlignment="1">
      <alignment vertical="center"/>
    </xf>
    <xf numFmtId="41" fontId="5" fillId="4" borderId="22" xfId="1" applyNumberFormat="1" applyFont="1" applyFill="1" applyBorder="1" applyAlignment="1">
      <alignment vertical="center"/>
    </xf>
    <xf numFmtId="41" fontId="5" fillId="4" borderId="23" xfId="1" applyNumberFormat="1" applyFont="1" applyFill="1" applyBorder="1" applyAlignment="1">
      <alignment vertical="center"/>
    </xf>
    <xf numFmtId="41" fontId="5" fillId="4" borderId="24" xfId="1" applyNumberFormat="1" applyFont="1" applyFill="1" applyBorder="1" applyAlignment="1">
      <alignment vertical="center"/>
    </xf>
    <xf numFmtId="41" fontId="5" fillId="4" borderId="25" xfId="1" applyNumberFormat="1" applyFont="1" applyFill="1" applyBorder="1" applyAlignment="1">
      <alignment vertical="center"/>
    </xf>
    <xf numFmtId="41" fontId="5" fillId="4" borderId="26" xfId="1" applyNumberFormat="1" applyFont="1" applyFill="1" applyBorder="1" applyAlignment="1">
      <alignment vertical="center"/>
    </xf>
    <xf numFmtId="41" fontId="5" fillId="4" borderId="27" xfId="1" applyNumberFormat="1" applyFont="1" applyFill="1" applyBorder="1" applyAlignment="1">
      <alignment vertical="center"/>
    </xf>
    <xf numFmtId="41" fontId="5" fillId="4" borderId="28" xfId="1" applyNumberFormat="1" applyFont="1" applyFill="1" applyBorder="1" applyAlignment="1">
      <alignment vertical="center"/>
    </xf>
    <xf numFmtId="0" fontId="2" fillId="4" borderId="21" xfId="0" applyFont="1" applyFill="1" applyBorder="1" applyAlignment="1">
      <alignment horizontal="distributed" vertical="center" justifyLastLine="1"/>
    </xf>
    <xf numFmtId="0" fontId="2" fillId="0" borderId="29" xfId="0" applyFont="1" applyFill="1" applyBorder="1" applyAlignment="1">
      <alignment horizontal="center" vertical="distributed" textRotation="255" justifyLastLine="1"/>
    </xf>
    <xf numFmtId="41" fontId="2" fillId="0" borderId="8" xfId="1" applyNumberFormat="1" applyFont="1" applyFill="1" applyBorder="1" applyAlignment="1">
      <alignment vertical="center"/>
    </xf>
    <xf numFmtId="0" fontId="2" fillId="2" borderId="8" xfId="0" applyFont="1" applyFill="1" applyBorder="1" applyAlignment="1">
      <alignment vertical="center" wrapText="1"/>
    </xf>
    <xf numFmtId="41" fontId="2" fillId="3" borderId="1" xfId="1" applyNumberFormat="1" applyFont="1" applyFill="1" applyBorder="1" applyAlignment="1">
      <alignment vertical="center"/>
    </xf>
    <xf numFmtId="41" fontId="2" fillId="3" borderId="2" xfId="1" applyNumberFormat="1" applyFont="1" applyFill="1" applyBorder="1" applyAlignment="1">
      <alignment vertical="center"/>
    </xf>
    <xf numFmtId="41" fontId="2" fillId="3" borderId="4" xfId="1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41" fontId="2" fillId="0" borderId="1" xfId="1" applyNumberFormat="1" applyFont="1" applyFill="1" applyBorder="1" applyAlignment="1">
      <alignment vertical="center"/>
    </xf>
    <xf numFmtId="41" fontId="5" fillId="4" borderId="30" xfId="1" applyNumberFormat="1" applyFont="1" applyFill="1" applyBorder="1" applyAlignment="1">
      <alignment vertical="center"/>
    </xf>
    <xf numFmtId="41" fontId="5" fillId="4" borderId="31" xfId="1" applyNumberFormat="1" applyFont="1" applyFill="1" applyBorder="1" applyAlignment="1">
      <alignment vertical="center"/>
    </xf>
    <xf numFmtId="41" fontId="5" fillId="4" borderId="32" xfId="1" applyNumberFormat="1" applyFont="1" applyFill="1" applyBorder="1" applyAlignment="1">
      <alignment vertical="center"/>
    </xf>
    <xf numFmtId="41" fontId="5" fillId="4" borderId="33" xfId="1" applyNumberFormat="1" applyFont="1" applyFill="1" applyBorder="1" applyAlignment="1">
      <alignment vertical="center"/>
    </xf>
    <xf numFmtId="41" fontId="5" fillId="4" borderId="34" xfId="1" applyNumberFormat="1" applyFont="1" applyFill="1" applyBorder="1" applyAlignment="1">
      <alignment vertical="center"/>
    </xf>
    <xf numFmtId="41" fontId="5" fillId="4" borderId="35" xfId="1" applyNumberFormat="1" applyFont="1" applyFill="1" applyBorder="1" applyAlignment="1">
      <alignment vertical="center"/>
    </xf>
    <xf numFmtId="41" fontId="5" fillId="4" borderId="36" xfId="1" applyNumberFormat="1" applyFont="1" applyFill="1" applyBorder="1" applyAlignment="1">
      <alignment vertical="center"/>
    </xf>
    <xf numFmtId="41" fontId="5" fillId="4" borderId="37" xfId="1" applyNumberFormat="1" applyFont="1" applyFill="1" applyBorder="1" applyAlignment="1">
      <alignment vertical="center"/>
    </xf>
    <xf numFmtId="0" fontId="2" fillId="4" borderId="30" xfId="0" applyFont="1" applyFill="1" applyBorder="1" applyAlignment="1">
      <alignment horizontal="distributed" vertical="center" justifyLastLine="1"/>
    </xf>
    <xf numFmtId="41" fontId="5" fillId="4" borderId="38" xfId="1" applyNumberFormat="1" applyFont="1" applyFill="1" applyBorder="1" applyAlignment="1">
      <alignment vertical="center"/>
    </xf>
    <xf numFmtId="41" fontId="5" fillId="4" borderId="39" xfId="1" applyNumberFormat="1" applyFont="1" applyFill="1" applyBorder="1" applyAlignment="1">
      <alignment vertical="center"/>
    </xf>
    <xf numFmtId="41" fontId="5" fillId="4" borderId="40" xfId="1" applyNumberFormat="1" applyFont="1" applyFill="1" applyBorder="1" applyAlignment="1">
      <alignment vertical="center"/>
    </xf>
    <xf numFmtId="41" fontId="5" fillId="4" borderId="41" xfId="1" applyNumberFormat="1" applyFont="1" applyFill="1" applyBorder="1" applyAlignment="1">
      <alignment vertical="center"/>
    </xf>
    <xf numFmtId="41" fontId="5" fillId="4" borderId="42" xfId="1" applyNumberFormat="1" applyFont="1" applyFill="1" applyBorder="1" applyAlignment="1">
      <alignment vertical="center"/>
    </xf>
    <xf numFmtId="41" fontId="5" fillId="4" borderId="43" xfId="1" applyNumberFormat="1" applyFont="1" applyFill="1" applyBorder="1" applyAlignment="1">
      <alignment vertical="center"/>
    </xf>
    <xf numFmtId="41" fontId="5" fillId="4" borderId="44" xfId="1" applyNumberFormat="1" applyFont="1" applyFill="1" applyBorder="1" applyAlignment="1">
      <alignment vertical="center"/>
    </xf>
    <xf numFmtId="41" fontId="5" fillId="4" borderId="45" xfId="1" applyNumberFormat="1" applyFont="1" applyFill="1" applyBorder="1" applyAlignment="1">
      <alignment vertical="center"/>
    </xf>
    <xf numFmtId="0" fontId="2" fillId="4" borderId="46" xfId="0" applyFont="1" applyFill="1" applyBorder="1" applyAlignment="1">
      <alignment vertical="center" wrapText="1"/>
    </xf>
    <xf numFmtId="0" fontId="2" fillId="4" borderId="47" xfId="0" applyFont="1" applyFill="1" applyBorder="1" applyAlignment="1">
      <alignment vertical="center" wrapText="1"/>
    </xf>
    <xf numFmtId="41" fontId="2" fillId="3" borderId="48" xfId="1" applyNumberFormat="1" applyFont="1" applyFill="1" applyBorder="1" applyAlignment="1">
      <alignment vertical="center"/>
    </xf>
    <xf numFmtId="41" fontId="2" fillId="3" borderId="49" xfId="1" applyNumberFormat="1" applyFont="1" applyFill="1" applyBorder="1" applyAlignment="1">
      <alignment vertical="center"/>
    </xf>
    <xf numFmtId="41" fontId="2" fillId="3" borderId="50" xfId="1" applyNumberFormat="1" applyFont="1" applyFill="1" applyBorder="1" applyAlignment="1">
      <alignment vertical="center"/>
    </xf>
    <xf numFmtId="41" fontId="2" fillId="3" borderId="51" xfId="1" applyNumberFormat="1" applyFont="1" applyFill="1" applyBorder="1" applyAlignment="1">
      <alignment vertical="center"/>
    </xf>
    <xf numFmtId="41" fontId="2" fillId="3" borderId="52" xfId="1" applyNumberFormat="1" applyFont="1" applyFill="1" applyBorder="1" applyAlignment="1">
      <alignment vertical="center"/>
    </xf>
    <xf numFmtId="41" fontId="5" fillId="4" borderId="53" xfId="1" applyNumberFormat="1" applyFont="1" applyFill="1" applyBorder="1" applyAlignment="1">
      <alignment vertical="center"/>
    </xf>
    <xf numFmtId="0" fontId="2" fillId="2" borderId="54" xfId="0" applyFont="1" applyFill="1" applyBorder="1" applyAlignment="1">
      <alignment vertical="center"/>
    </xf>
    <xf numFmtId="0" fontId="2" fillId="0" borderId="55" xfId="0" applyFont="1" applyFill="1" applyBorder="1" applyAlignment="1">
      <alignment horizontal="center" vertical="distributed" textRotation="255" justifyLastLine="1"/>
    </xf>
    <xf numFmtId="41" fontId="2" fillId="3" borderId="56" xfId="1" applyNumberFormat="1" applyFont="1" applyFill="1" applyBorder="1" applyAlignment="1">
      <alignment vertical="center"/>
    </xf>
    <xf numFmtId="41" fontId="2" fillId="3" borderId="57" xfId="1" applyNumberFormat="1" applyFont="1" applyFill="1" applyBorder="1" applyAlignment="1">
      <alignment vertical="center"/>
    </xf>
    <xf numFmtId="41" fontId="2" fillId="3" borderId="58" xfId="1" applyNumberFormat="1" applyFont="1" applyFill="1" applyBorder="1" applyAlignment="1">
      <alignment vertical="center"/>
    </xf>
    <xf numFmtId="41" fontId="2" fillId="3" borderId="59" xfId="1" applyNumberFormat="1" applyFont="1" applyFill="1" applyBorder="1" applyAlignment="1">
      <alignment vertical="center"/>
    </xf>
    <xf numFmtId="41" fontId="2" fillId="3" borderId="60" xfId="1" applyNumberFormat="1" applyFont="1" applyFill="1" applyBorder="1" applyAlignment="1">
      <alignment vertical="center"/>
    </xf>
    <xf numFmtId="41" fontId="5" fillId="4" borderId="61" xfId="1" applyNumberFormat="1" applyFont="1" applyFill="1" applyBorder="1" applyAlignment="1">
      <alignment vertical="center"/>
    </xf>
    <xf numFmtId="0" fontId="2" fillId="2" borderId="62" xfId="0" applyFont="1" applyFill="1" applyBorder="1" applyAlignment="1">
      <alignment vertical="center"/>
    </xf>
    <xf numFmtId="0" fontId="2" fillId="0" borderId="63" xfId="0" applyFont="1" applyFill="1" applyBorder="1" applyAlignment="1">
      <alignment horizontal="center" vertical="distributed" textRotation="255" justifyLastLine="1"/>
    </xf>
    <xf numFmtId="41" fontId="2" fillId="3" borderId="30" xfId="1" applyNumberFormat="1" applyFont="1" applyFill="1" applyBorder="1" applyAlignment="1">
      <alignment vertical="center"/>
    </xf>
    <xf numFmtId="41" fontId="2" fillId="3" borderId="31" xfId="1" applyNumberFormat="1" applyFont="1" applyFill="1" applyBorder="1" applyAlignment="1">
      <alignment vertical="center"/>
    </xf>
    <xf numFmtId="41" fontId="2" fillId="3" borderId="32" xfId="1" applyNumberFormat="1" applyFont="1" applyFill="1" applyBorder="1" applyAlignment="1">
      <alignment vertical="center"/>
    </xf>
    <xf numFmtId="41" fontId="2" fillId="3" borderId="33" xfId="1" applyNumberFormat="1" applyFont="1" applyFill="1" applyBorder="1" applyAlignment="1">
      <alignment vertical="center"/>
    </xf>
    <xf numFmtId="41" fontId="2" fillId="3" borderId="35" xfId="1" applyNumberFormat="1" applyFont="1" applyFill="1" applyBorder="1" applyAlignment="1">
      <alignment vertical="center"/>
    </xf>
    <xf numFmtId="0" fontId="2" fillId="4" borderId="46" xfId="0" applyFont="1" applyFill="1" applyBorder="1" applyAlignment="1">
      <alignment horizontal="distributed" vertical="center" justifyLastLine="1"/>
    </xf>
    <xf numFmtId="0" fontId="2" fillId="4" borderId="47" xfId="0" applyFont="1" applyFill="1" applyBorder="1" applyAlignment="1">
      <alignment horizontal="distributed" vertical="center" justifyLastLine="1"/>
    </xf>
    <xf numFmtId="0" fontId="2" fillId="0" borderId="0" xfId="0" applyFont="1" applyFill="1" applyAlignment="1">
      <alignment horizontal="distributed" vertical="center" wrapText="1" justifyLastLine="1"/>
    </xf>
    <xf numFmtId="0" fontId="2" fillId="5" borderId="64" xfId="0" applyFont="1" applyFill="1" applyBorder="1" applyAlignment="1">
      <alignment horizontal="distributed" vertical="center" wrapText="1" justifyLastLine="1" shrinkToFit="1"/>
    </xf>
    <xf numFmtId="0" fontId="2" fillId="5" borderId="65" xfId="0" applyFont="1" applyFill="1" applyBorder="1" applyAlignment="1">
      <alignment horizontal="distributed" vertical="center" wrapText="1" justifyLastLine="1"/>
    </xf>
    <xf numFmtId="0" fontId="2" fillId="5" borderId="66" xfId="0" applyFont="1" applyFill="1" applyBorder="1" applyAlignment="1">
      <alignment horizontal="distributed" vertical="center" wrapText="1" justifyLastLine="1"/>
    </xf>
    <xf numFmtId="0" fontId="2" fillId="5" borderId="67" xfId="0" applyFont="1" applyFill="1" applyBorder="1" applyAlignment="1">
      <alignment horizontal="distributed" vertical="center" wrapText="1" justifyLastLine="1"/>
    </xf>
    <xf numFmtId="0" fontId="2" fillId="5" borderId="68" xfId="0" applyFont="1" applyFill="1" applyBorder="1" applyAlignment="1">
      <alignment horizontal="distributed" vertical="center" wrapText="1" justifyLastLine="1"/>
    </xf>
    <xf numFmtId="49" fontId="2" fillId="5" borderId="69" xfId="0" applyNumberFormat="1" applyFont="1" applyFill="1" applyBorder="1" applyAlignment="1">
      <alignment horizontal="distributed" vertical="center" wrapText="1" justifyLastLine="1"/>
    </xf>
    <xf numFmtId="0" fontId="2" fillId="5" borderId="70" xfId="0" applyFont="1" applyFill="1" applyBorder="1" applyAlignment="1">
      <alignment horizontal="distributed" vertical="center" wrapText="1" justifyLastLine="1"/>
    </xf>
    <xf numFmtId="0" fontId="2" fillId="5" borderId="7" xfId="0" applyFont="1" applyFill="1" applyBorder="1" applyAlignment="1">
      <alignment horizontal="center" vertical="distributed" textRotation="255" justifyLastLine="1"/>
    </xf>
    <xf numFmtId="0" fontId="2" fillId="5" borderId="71" xfId="0" applyFont="1" applyFill="1" applyBorder="1" applyAlignment="1">
      <alignment horizontal="distributed" vertical="center" indent="6"/>
    </xf>
    <xf numFmtId="0" fontId="2" fillId="5" borderId="72" xfId="0" applyFont="1" applyFill="1" applyBorder="1" applyAlignment="1">
      <alignment horizontal="distributed" vertical="center" indent="6"/>
    </xf>
    <xf numFmtId="0" fontId="2" fillId="5" borderId="73" xfId="0" applyFont="1" applyFill="1" applyBorder="1" applyAlignment="1">
      <alignment horizontal="distributed" vertical="center" indent="6"/>
    </xf>
    <xf numFmtId="0" fontId="2" fillId="5" borderId="74" xfId="0" applyFont="1" applyFill="1" applyBorder="1" applyAlignment="1">
      <alignment horizontal="distributed" vertical="center" wrapText="1" justifyLastLine="1"/>
    </xf>
    <xf numFmtId="0" fontId="2" fillId="5" borderId="29" xfId="0" applyFont="1" applyFill="1" applyBorder="1" applyAlignment="1">
      <alignment horizontal="center" vertical="distributed" textRotation="255" justifyLastLine="1"/>
    </xf>
    <xf numFmtId="0" fontId="2" fillId="0" borderId="75" xfId="0" applyFont="1" applyFill="1" applyBorder="1" applyAlignment="1">
      <alignment horizontal="right" vertical="center"/>
    </xf>
    <xf numFmtId="56" fontId="2" fillId="0" borderId="75" xfId="0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abSelected="1"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 activeCell="B17" sqref="B17"/>
    </sheetView>
  </sheetViews>
  <sheetFormatPr defaultRowHeight="17.5" x14ac:dyDescent="0.2"/>
  <cols>
    <col min="1" max="1" width="3.6640625" style="1" customWidth="1"/>
    <col min="2" max="2" width="24.4140625" style="2" customWidth="1"/>
    <col min="3" max="4" width="9.1640625" style="1" bestFit="1" customWidth="1"/>
    <col min="5" max="5" width="11.33203125" style="1" bestFit="1" customWidth="1"/>
    <col min="6" max="8" width="9.1640625" style="1" bestFit="1" customWidth="1"/>
    <col min="9" max="9" width="11.1640625" style="1" bestFit="1" customWidth="1"/>
    <col min="10" max="11" width="9.1640625" style="1" bestFit="1" customWidth="1"/>
    <col min="12" max="12" width="11.33203125" style="1" bestFit="1" customWidth="1"/>
    <col min="13" max="13" width="8.08203125" style="1" bestFit="1" customWidth="1"/>
    <col min="14" max="16" width="9.1640625" style="1" bestFit="1" customWidth="1"/>
    <col min="17" max="17" width="11.1640625" style="1" bestFit="1" customWidth="1"/>
    <col min="18" max="256" width="8.6640625" style="1"/>
    <col min="257" max="257" width="3.6640625" style="1" customWidth="1"/>
    <col min="258" max="258" width="25.08203125" style="1" customWidth="1"/>
    <col min="259" max="273" width="9.83203125" style="1" customWidth="1"/>
    <col min="274" max="512" width="8.6640625" style="1"/>
    <col min="513" max="513" width="3.6640625" style="1" customWidth="1"/>
    <col min="514" max="514" width="25.08203125" style="1" customWidth="1"/>
    <col min="515" max="529" width="9.83203125" style="1" customWidth="1"/>
    <col min="530" max="768" width="8.6640625" style="1"/>
    <col min="769" max="769" width="3.6640625" style="1" customWidth="1"/>
    <col min="770" max="770" width="25.08203125" style="1" customWidth="1"/>
    <col min="771" max="785" width="9.83203125" style="1" customWidth="1"/>
    <col min="786" max="1024" width="8.6640625" style="1"/>
    <col min="1025" max="1025" width="3.6640625" style="1" customWidth="1"/>
    <col min="1026" max="1026" width="25.08203125" style="1" customWidth="1"/>
    <col min="1027" max="1041" width="9.83203125" style="1" customWidth="1"/>
    <col min="1042" max="1280" width="8.6640625" style="1"/>
    <col min="1281" max="1281" width="3.6640625" style="1" customWidth="1"/>
    <col min="1282" max="1282" width="25.08203125" style="1" customWidth="1"/>
    <col min="1283" max="1297" width="9.83203125" style="1" customWidth="1"/>
    <col min="1298" max="1536" width="8.6640625" style="1"/>
    <col min="1537" max="1537" width="3.6640625" style="1" customWidth="1"/>
    <col min="1538" max="1538" width="25.08203125" style="1" customWidth="1"/>
    <col min="1539" max="1553" width="9.83203125" style="1" customWidth="1"/>
    <col min="1554" max="1792" width="8.6640625" style="1"/>
    <col min="1793" max="1793" width="3.6640625" style="1" customWidth="1"/>
    <col min="1794" max="1794" width="25.08203125" style="1" customWidth="1"/>
    <col min="1795" max="1809" width="9.83203125" style="1" customWidth="1"/>
    <col min="1810" max="2048" width="8.6640625" style="1"/>
    <col min="2049" max="2049" width="3.6640625" style="1" customWidth="1"/>
    <col min="2050" max="2050" width="25.08203125" style="1" customWidth="1"/>
    <col min="2051" max="2065" width="9.83203125" style="1" customWidth="1"/>
    <col min="2066" max="2304" width="8.6640625" style="1"/>
    <col min="2305" max="2305" width="3.6640625" style="1" customWidth="1"/>
    <col min="2306" max="2306" width="25.08203125" style="1" customWidth="1"/>
    <col min="2307" max="2321" width="9.83203125" style="1" customWidth="1"/>
    <col min="2322" max="2560" width="8.6640625" style="1"/>
    <col min="2561" max="2561" width="3.6640625" style="1" customWidth="1"/>
    <col min="2562" max="2562" width="25.08203125" style="1" customWidth="1"/>
    <col min="2563" max="2577" width="9.83203125" style="1" customWidth="1"/>
    <col min="2578" max="2816" width="8.6640625" style="1"/>
    <col min="2817" max="2817" width="3.6640625" style="1" customWidth="1"/>
    <col min="2818" max="2818" width="25.08203125" style="1" customWidth="1"/>
    <col min="2819" max="2833" width="9.83203125" style="1" customWidth="1"/>
    <col min="2834" max="3072" width="8.6640625" style="1"/>
    <col min="3073" max="3073" width="3.6640625" style="1" customWidth="1"/>
    <col min="3074" max="3074" width="25.08203125" style="1" customWidth="1"/>
    <col min="3075" max="3089" width="9.83203125" style="1" customWidth="1"/>
    <col min="3090" max="3328" width="8.6640625" style="1"/>
    <col min="3329" max="3329" width="3.6640625" style="1" customWidth="1"/>
    <col min="3330" max="3330" width="25.08203125" style="1" customWidth="1"/>
    <col min="3331" max="3345" width="9.83203125" style="1" customWidth="1"/>
    <col min="3346" max="3584" width="8.6640625" style="1"/>
    <col min="3585" max="3585" width="3.6640625" style="1" customWidth="1"/>
    <col min="3586" max="3586" width="25.08203125" style="1" customWidth="1"/>
    <col min="3587" max="3601" width="9.83203125" style="1" customWidth="1"/>
    <col min="3602" max="3840" width="8.6640625" style="1"/>
    <col min="3841" max="3841" width="3.6640625" style="1" customWidth="1"/>
    <col min="3842" max="3842" width="25.08203125" style="1" customWidth="1"/>
    <col min="3843" max="3857" width="9.83203125" style="1" customWidth="1"/>
    <col min="3858" max="4096" width="8.6640625" style="1"/>
    <col min="4097" max="4097" width="3.6640625" style="1" customWidth="1"/>
    <col min="4098" max="4098" width="25.08203125" style="1" customWidth="1"/>
    <col min="4099" max="4113" width="9.83203125" style="1" customWidth="1"/>
    <col min="4114" max="4352" width="8.6640625" style="1"/>
    <col min="4353" max="4353" width="3.6640625" style="1" customWidth="1"/>
    <col min="4354" max="4354" width="25.08203125" style="1" customWidth="1"/>
    <col min="4355" max="4369" width="9.83203125" style="1" customWidth="1"/>
    <col min="4370" max="4608" width="8.6640625" style="1"/>
    <col min="4609" max="4609" width="3.6640625" style="1" customWidth="1"/>
    <col min="4610" max="4610" width="25.08203125" style="1" customWidth="1"/>
    <col min="4611" max="4625" width="9.83203125" style="1" customWidth="1"/>
    <col min="4626" max="4864" width="8.6640625" style="1"/>
    <col min="4865" max="4865" width="3.6640625" style="1" customWidth="1"/>
    <col min="4866" max="4866" width="25.08203125" style="1" customWidth="1"/>
    <col min="4867" max="4881" width="9.83203125" style="1" customWidth="1"/>
    <col min="4882" max="5120" width="8.6640625" style="1"/>
    <col min="5121" max="5121" width="3.6640625" style="1" customWidth="1"/>
    <col min="5122" max="5122" width="25.08203125" style="1" customWidth="1"/>
    <col min="5123" max="5137" width="9.83203125" style="1" customWidth="1"/>
    <col min="5138" max="5376" width="8.6640625" style="1"/>
    <col min="5377" max="5377" width="3.6640625" style="1" customWidth="1"/>
    <col min="5378" max="5378" width="25.08203125" style="1" customWidth="1"/>
    <col min="5379" max="5393" width="9.83203125" style="1" customWidth="1"/>
    <col min="5394" max="5632" width="8.6640625" style="1"/>
    <col min="5633" max="5633" width="3.6640625" style="1" customWidth="1"/>
    <col min="5634" max="5634" width="25.08203125" style="1" customWidth="1"/>
    <col min="5635" max="5649" width="9.83203125" style="1" customWidth="1"/>
    <col min="5650" max="5888" width="8.6640625" style="1"/>
    <col min="5889" max="5889" width="3.6640625" style="1" customWidth="1"/>
    <col min="5890" max="5890" width="25.08203125" style="1" customWidth="1"/>
    <col min="5891" max="5905" width="9.83203125" style="1" customWidth="1"/>
    <col min="5906" max="6144" width="8.6640625" style="1"/>
    <col min="6145" max="6145" width="3.6640625" style="1" customWidth="1"/>
    <col min="6146" max="6146" width="25.08203125" style="1" customWidth="1"/>
    <col min="6147" max="6161" width="9.83203125" style="1" customWidth="1"/>
    <col min="6162" max="6400" width="8.6640625" style="1"/>
    <col min="6401" max="6401" width="3.6640625" style="1" customWidth="1"/>
    <col min="6402" max="6402" width="25.08203125" style="1" customWidth="1"/>
    <col min="6403" max="6417" width="9.83203125" style="1" customWidth="1"/>
    <col min="6418" max="6656" width="8.6640625" style="1"/>
    <col min="6657" max="6657" width="3.6640625" style="1" customWidth="1"/>
    <col min="6658" max="6658" width="25.08203125" style="1" customWidth="1"/>
    <col min="6659" max="6673" width="9.83203125" style="1" customWidth="1"/>
    <col min="6674" max="6912" width="8.6640625" style="1"/>
    <col min="6913" max="6913" width="3.6640625" style="1" customWidth="1"/>
    <col min="6914" max="6914" width="25.08203125" style="1" customWidth="1"/>
    <col min="6915" max="6929" width="9.83203125" style="1" customWidth="1"/>
    <col min="6930" max="7168" width="8.6640625" style="1"/>
    <col min="7169" max="7169" width="3.6640625" style="1" customWidth="1"/>
    <col min="7170" max="7170" width="25.08203125" style="1" customWidth="1"/>
    <col min="7171" max="7185" width="9.83203125" style="1" customWidth="1"/>
    <col min="7186" max="7424" width="8.6640625" style="1"/>
    <col min="7425" max="7425" width="3.6640625" style="1" customWidth="1"/>
    <col min="7426" max="7426" width="25.08203125" style="1" customWidth="1"/>
    <col min="7427" max="7441" width="9.83203125" style="1" customWidth="1"/>
    <col min="7442" max="7680" width="8.6640625" style="1"/>
    <col min="7681" max="7681" width="3.6640625" style="1" customWidth="1"/>
    <col min="7682" max="7682" width="25.08203125" style="1" customWidth="1"/>
    <col min="7683" max="7697" width="9.83203125" style="1" customWidth="1"/>
    <col min="7698" max="7936" width="8.6640625" style="1"/>
    <col min="7937" max="7937" width="3.6640625" style="1" customWidth="1"/>
    <col min="7938" max="7938" width="25.08203125" style="1" customWidth="1"/>
    <col min="7939" max="7953" width="9.83203125" style="1" customWidth="1"/>
    <col min="7954" max="8192" width="8.6640625" style="1"/>
    <col min="8193" max="8193" width="3.6640625" style="1" customWidth="1"/>
    <col min="8194" max="8194" width="25.08203125" style="1" customWidth="1"/>
    <col min="8195" max="8209" width="9.83203125" style="1" customWidth="1"/>
    <col min="8210" max="8448" width="8.6640625" style="1"/>
    <col min="8449" max="8449" width="3.6640625" style="1" customWidth="1"/>
    <col min="8450" max="8450" width="25.08203125" style="1" customWidth="1"/>
    <col min="8451" max="8465" width="9.83203125" style="1" customWidth="1"/>
    <col min="8466" max="8704" width="8.6640625" style="1"/>
    <col min="8705" max="8705" width="3.6640625" style="1" customWidth="1"/>
    <col min="8706" max="8706" width="25.08203125" style="1" customWidth="1"/>
    <col min="8707" max="8721" width="9.83203125" style="1" customWidth="1"/>
    <col min="8722" max="8960" width="8.6640625" style="1"/>
    <col min="8961" max="8961" width="3.6640625" style="1" customWidth="1"/>
    <col min="8962" max="8962" width="25.08203125" style="1" customWidth="1"/>
    <col min="8963" max="8977" width="9.83203125" style="1" customWidth="1"/>
    <col min="8978" max="9216" width="8.6640625" style="1"/>
    <col min="9217" max="9217" width="3.6640625" style="1" customWidth="1"/>
    <col min="9218" max="9218" width="25.08203125" style="1" customWidth="1"/>
    <col min="9219" max="9233" width="9.83203125" style="1" customWidth="1"/>
    <col min="9234" max="9472" width="8.6640625" style="1"/>
    <col min="9473" max="9473" width="3.6640625" style="1" customWidth="1"/>
    <col min="9474" max="9474" width="25.08203125" style="1" customWidth="1"/>
    <col min="9475" max="9489" width="9.83203125" style="1" customWidth="1"/>
    <col min="9490" max="9728" width="8.6640625" style="1"/>
    <col min="9729" max="9729" width="3.6640625" style="1" customWidth="1"/>
    <col min="9730" max="9730" width="25.08203125" style="1" customWidth="1"/>
    <col min="9731" max="9745" width="9.83203125" style="1" customWidth="1"/>
    <col min="9746" max="9984" width="8.6640625" style="1"/>
    <col min="9985" max="9985" width="3.6640625" style="1" customWidth="1"/>
    <col min="9986" max="9986" width="25.08203125" style="1" customWidth="1"/>
    <col min="9987" max="10001" width="9.83203125" style="1" customWidth="1"/>
    <col min="10002" max="10240" width="8.6640625" style="1"/>
    <col min="10241" max="10241" width="3.6640625" style="1" customWidth="1"/>
    <col min="10242" max="10242" width="25.08203125" style="1" customWidth="1"/>
    <col min="10243" max="10257" width="9.83203125" style="1" customWidth="1"/>
    <col min="10258" max="10496" width="8.6640625" style="1"/>
    <col min="10497" max="10497" width="3.6640625" style="1" customWidth="1"/>
    <col min="10498" max="10498" width="25.08203125" style="1" customWidth="1"/>
    <col min="10499" max="10513" width="9.83203125" style="1" customWidth="1"/>
    <col min="10514" max="10752" width="8.6640625" style="1"/>
    <col min="10753" max="10753" width="3.6640625" style="1" customWidth="1"/>
    <col min="10754" max="10754" width="25.08203125" style="1" customWidth="1"/>
    <col min="10755" max="10769" width="9.83203125" style="1" customWidth="1"/>
    <col min="10770" max="11008" width="8.6640625" style="1"/>
    <col min="11009" max="11009" width="3.6640625" style="1" customWidth="1"/>
    <col min="11010" max="11010" width="25.08203125" style="1" customWidth="1"/>
    <col min="11011" max="11025" width="9.83203125" style="1" customWidth="1"/>
    <col min="11026" max="11264" width="8.6640625" style="1"/>
    <col min="11265" max="11265" width="3.6640625" style="1" customWidth="1"/>
    <col min="11266" max="11266" width="25.08203125" style="1" customWidth="1"/>
    <col min="11267" max="11281" width="9.83203125" style="1" customWidth="1"/>
    <col min="11282" max="11520" width="8.6640625" style="1"/>
    <col min="11521" max="11521" width="3.6640625" style="1" customWidth="1"/>
    <col min="11522" max="11522" width="25.08203125" style="1" customWidth="1"/>
    <col min="11523" max="11537" width="9.83203125" style="1" customWidth="1"/>
    <col min="11538" max="11776" width="8.6640625" style="1"/>
    <col min="11777" max="11777" width="3.6640625" style="1" customWidth="1"/>
    <col min="11778" max="11778" width="25.08203125" style="1" customWidth="1"/>
    <col min="11779" max="11793" width="9.83203125" style="1" customWidth="1"/>
    <col min="11794" max="12032" width="8.6640625" style="1"/>
    <col min="12033" max="12033" width="3.6640625" style="1" customWidth="1"/>
    <col min="12034" max="12034" width="25.08203125" style="1" customWidth="1"/>
    <col min="12035" max="12049" width="9.83203125" style="1" customWidth="1"/>
    <col min="12050" max="12288" width="8.6640625" style="1"/>
    <col min="12289" max="12289" width="3.6640625" style="1" customWidth="1"/>
    <col min="12290" max="12290" width="25.08203125" style="1" customWidth="1"/>
    <col min="12291" max="12305" width="9.83203125" style="1" customWidth="1"/>
    <col min="12306" max="12544" width="8.6640625" style="1"/>
    <col min="12545" max="12545" width="3.6640625" style="1" customWidth="1"/>
    <col min="12546" max="12546" width="25.08203125" style="1" customWidth="1"/>
    <col min="12547" max="12561" width="9.83203125" style="1" customWidth="1"/>
    <col min="12562" max="12800" width="8.6640625" style="1"/>
    <col min="12801" max="12801" width="3.6640625" style="1" customWidth="1"/>
    <col min="12802" max="12802" width="25.08203125" style="1" customWidth="1"/>
    <col min="12803" max="12817" width="9.83203125" style="1" customWidth="1"/>
    <col min="12818" max="13056" width="8.6640625" style="1"/>
    <col min="13057" max="13057" width="3.6640625" style="1" customWidth="1"/>
    <col min="13058" max="13058" width="25.08203125" style="1" customWidth="1"/>
    <col min="13059" max="13073" width="9.83203125" style="1" customWidth="1"/>
    <col min="13074" max="13312" width="8.6640625" style="1"/>
    <col min="13313" max="13313" width="3.6640625" style="1" customWidth="1"/>
    <col min="13314" max="13314" width="25.08203125" style="1" customWidth="1"/>
    <col min="13315" max="13329" width="9.83203125" style="1" customWidth="1"/>
    <col min="13330" max="13568" width="8.6640625" style="1"/>
    <col min="13569" max="13569" width="3.6640625" style="1" customWidth="1"/>
    <col min="13570" max="13570" width="25.08203125" style="1" customWidth="1"/>
    <col min="13571" max="13585" width="9.83203125" style="1" customWidth="1"/>
    <col min="13586" max="13824" width="8.6640625" style="1"/>
    <col min="13825" max="13825" width="3.6640625" style="1" customWidth="1"/>
    <col min="13826" max="13826" width="25.08203125" style="1" customWidth="1"/>
    <col min="13827" max="13841" width="9.83203125" style="1" customWidth="1"/>
    <col min="13842" max="14080" width="8.6640625" style="1"/>
    <col min="14081" max="14081" width="3.6640625" style="1" customWidth="1"/>
    <col min="14082" max="14082" width="25.08203125" style="1" customWidth="1"/>
    <col min="14083" max="14097" width="9.83203125" style="1" customWidth="1"/>
    <col min="14098" max="14336" width="8.6640625" style="1"/>
    <col min="14337" max="14337" width="3.6640625" style="1" customWidth="1"/>
    <col min="14338" max="14338" width="25.08203125" style="1" customWidth="1"/>
    <col min="14339" max="14353" width="9.83203125" style="1" customWidth="1"/>
    <col min="14354" max="14592" width="8.6640625" style="1"/>
    <col min="14593" max="14593" width="3.6640625" style="1" customWidth="1"/>
    <col min="14594" max="14594" width="25.08203125" style="1" customWidth="1"/>
    <col min="14595" max="14609" width="9.83203125" style="1" customWidth="1"/>
    <col min="14610" max="14848" width="8.6640625" style="1"/>
    <col min="14849" max="14849" width="3.6640625" style="1" customWidth="1"/>
    <col min="14850" max="14850" width="25.08203125" style="1" customWidth="1"/>
    <col min="14851" max="14865" width="9.83203125" style="1" customWidth="1"/>
    <col min="14866" max="15104" width="8.6640625" style="1"/>
    <col min="15105" max="15105" width="3.6640625" style="1" customWidth="1"/>
    <col min="15106" max="15106" width="25.08203125" style="1" customWidth="1"/>
    <col min="15107" max="15121" width="9.83203125" style="1" customWidth="1"/>
    <col min="15122" max="15360" width="8.6640625" style="1"/>
    <col min="15361" max="15361" width="3.6640625" style="1" customWidth="1"/>
    <col min="15362" max="15362" width="25.08203125" style="1" customWidth="1"/>
    <col min="15363" max="15377" width="9.83203125" style="1" customWidth="1"/>
    <col min="15378" max="15616" width="8.6640625" style="1"/>
    <col min="15617" max="15617" width="3.6640625" style="1" customWidth="1"/>
    <col min="15618" max="15618" width="25.08203125" style="1" customWidth="1"/>
    <col min="15619" max="15633" width="9.83203125" style="1" customWidth="1"/>
    <col min="15634" max="15872" width="8.6640625" style="1"/>
    <col min="15873" max="15873" width="3.6640625" style="1" customWidth="1"/>
    <col min="15874" max="15874" width="25.08203125" style="1" customWidth="1"/>
    <col min="15875" max="15889" width="9.83203125" style="1" customWidth="1"/>
    <col min="15890" max="16128" width="8.6640625" style="1"/>
    <col min="16129" max="16129" width="3.6640625" style="1" customWidth="1"/>
    <col min="16130" max="16130" width="25.08203125" style="1" customWidth="1"/>
    <col min="16131" max="16145" width="9.83203125" style="1" customWidth="1"/>
    <col min="16146" max="16384" width="8.6640625" style="1"/>
  </cols>
  <sheetData>
    <row r="1" spans="1:17" ht="18" thickBot="1" x14ac:dyDescent="0.25">
      <c r="A1" s="107" t="s">
        <v>47</v>
      </c>
      <c r="B1" s="107"/>
      <c r="D1" s="106"/>
      <c r="E1" s="106"/>
      <c r="F1" s="106"/>
      <c r="G1" s="106"/>
      <c r="H1" s="106"/>
      <c r="I1" s="106"/>
      <c r="J1" s="106" t="s">
        <v>46</v>
      </c>
      <c r="K1" s="106"/>
      <c r="L1" s="106"/>
      <c r="M1" s="106"/>
      <c r="N1" s="106"/>
      <c r="O1" s="106"/>
      <c r="P1" s="106"/>
      <c r="Q1" s="106"/>
    </row>
    <row r="2" spans="1:17" ht="18.75" customHeight="1" x14ac:dyDescent="0.2">
      <c r="A2" s="105" t="s">
        <v>45</v>
      </c>
      <c r="B2" s="104" t="s">
        <v>44</v>
      </c>
      <c r="C2" s="102" t="s">
        <v>43</v>
      </c>
      <c r="D2" s="102"/>
      <c r="E2" s="102"/>
      <c r="F2" s="102"/>
      <c r="G2" s="102"/>
      <c r="H2" s="102"/>
      <c r="I2" s="101"/>
      <c r="J2" s="103" t="s">
        <v>42</v>
      </c>
      <c r="K2" s="102"/>
      <c r="L2" s="102"/>
      <c r="M2" s="102"/>
      <c r="N2" s="102"/>
      <c r="O2" s="102"/>
      <c r="P2" s="102"/>
      <c r="Q2" s="101"/>
    </row>
    <row r="3" spans="1:17" s="92" customFormat="1" ht="48" customHeight="1" thickBot="1" x14ac:dyDescent="0.25">
      <c r="A3" s="100"/>
      <c r="B3" s="99"/>
      <c r="C3" s="98" t="s">
        <v>41</v>
      </c>
      <c r="D3" s="98" t="s">
        <v>40</v>
      </c>
      <c r="E3" s="97" t="s">
        <v>39</v>
      </c>
      <c r="F3" s="96" t="s">
        <v>38</v>
      </c>
      <c r="G3" s="95" t="s">
        <v>36</v>
      </c>
      <c r="H3" s="94" t="s">
        <v>35</v>
      </c>
      <c r="I3" s="93" t="s">
        <v>34</v>
      </c>
      <c r="J3" s="98" t="s">
        <v>41</v>
      </c>
      <c r="K3" s="98" t="s">
        <v>40</v>
      </c>
      <c r="L3" s="97" t="s">
        <v>39</v>
      </c>
      <c r="M3" s="96" t="s">
        <v>38</v>
      </c>
      <c r="N3" s="95" t="s">
        <v>37</v>
      </c>
      <c r="O3" s="95" t="s">
        <v>36</v>
      </c>
      <c r="P3" s="94" t="s">
        <v>35</v>
      </c>
      <c r="Q3" s="93" t="s">
        <v>34</v>
      </c>
    </row>
    <row r="4" spans="1:17" ht="19.5" customHeight="1" thickBot="1" x14ac:dyDescent="0.25">
      <c r="A4" s="91" t="s">
        <v>33</v>
      </c>
      <c r="B4" s="90"/>
      <c r="C4" s="66">
        <f>SUM(C5:C8)</f>
        <v>94814</v>
      </c>
      <c r="D4" s="64">
        <f>SUM(D5:D8)</f>
        <v>96518</v>
      </c>
      <c r="E4" s="63">
        <f>SUM(E5:E8)</f>
        <v>98901</v>
      </c>
      <c r="F4" s="62">
        <f>SUM(F5:F8)</f>
        <v>58594</v>
      </c>
      <c r="G4" s="61">
        <f>SUM(G5:G8)</f>
        <v>25702</v>
      </c>
      <c r="H4" s="60">
        <f>SUM(H5:H8)</f>
        <v>14605</v>
      </c>
      <c r="I4" s="59">
        <f>SUM(I5:I8)</f>
        <v>3251</v>
      </c>
      <c r="J4" s="65">
        <f>SUM(J5:J8)</f>
        <v>23858</v>
      </c>
      <c r="K4" s="64">
        <f>SUM(K5:K8)</f>
        <v>22828</v>
      </c>
      <c r="L4" s="63">
        <f>SUM(L5:L8)</f>
        <v>22269</v>
      </c>
      <c r="M4" s="62">
        <f>SUM(M5:M8)</f>
        <v>5444</v>
      </c>
      <c r="N4" s="61">
        <f>SUM(N5:N8)</f>
        <v>5930</v>
      </c>
      <c r="O4" s="61">
        <f>SUM(O5:O8)</f>
        <v>3908</v>
      </c>
      <c r="P4" s="60">
        <f>SUM(P5:P8)</f>
        <v>6987</v>
      </c>
      <c r="Q4" s="59">
        <f>SUM(Q5:Q8)</f>
        <v>145</v>
      </c>
    </row>
    <row r="5" spans="1:17" ht="18" thickTop="1" x14ac:dyDescent="0.2">
      <c r="A5" s="84"/>
      <c r="B5" s="83" t="s">
        <v>32</v>
      </c>
      <c r="C5" s="89">
        <v>43134</v>
      </c>
      <c r="D5" s="89">
        <v>43835</v>
      </c>
      <c r="E5" s="54">
        <f>SUM(F5:H5)</f>
        <v>44697</v>
      </c>
      <c r="F5" s="88">
        <v>26270</v>
      </c>
      <c r="G5" s="87">
        <f>7232+4013</f>
        <v>11245</v>
      </c>
      <c r="H5" s="86">
        <v>7182</v>
      </c>
      <c r="I5" s="85">
        <v>1424</v>
      </c>
      <c r="J5" s="89">
        <v>10647</v>
      </c>
      <c r="K5" s="89">
        <v>10181</v>
      </c>
      <c r="L5" s="54">
        <f>SUM(M5:P5)</f>
        <v>10000</v>
      </c>
      <c r="M5" s="88">
        <v>2350</v>
      </c>
      <c r="N5" s="87">
        <v>2729</v>
      </c>
      <c r="O5" s="87">
        <f>1118+488</f>
        <v>1606</v>
      </c>
      <c r="P5" s="86">
        <v>3315</v>
      </c>
      <c r="Q5" s="85">
        <v>52</v>
      </c>
    </row>
    <row r="6" spans="1:17" x14ac:dyDescent="0.2">
      <c r="A6" s="84"/>
      <c r="B6" s="83" t="s">
        <v>31</v>
      </c>
      <c r="C6" s="81">
        <v>19185</v>
      </c>
      <c r="D6" s="81">
        <v>19321</v>
      </c>
      <c r="E6" s="82">
        <f>SUM(F6:H6)</f>
        <v>19555</v>
      </c>
      <c r="F6" s="80">
        <v>11893</v>
      </c>
      <c r="G6" s="79">
        <f>2616+2451</f>
        <v>5067</v>
      </c>
      <c r="H6" s="78">
        <v>2595</v>
      </c>
      <c r="I6" s="77">
        <v>674</v>
      </c>
      <c r="J6" s="81">
        <v>4629</v>
      </c>
      <c r="K6" s="81">
        <v>4389</v>
      </c>
      <c r="L6" s="54">
        <f>SUM(M6:P6)</f>
        <v>4190</v>
      </c>
      <c r="M6" s="80">
        <v>1037</v>
      </c>
      <c r="N6" s="79">
        <v>1077</v>
      </c>
      <c r="O6" s="79">
        <f>385+302</f>
        <v>687</v>
      </c>
      <c r="P6" s="78">
        <v>1389</v>
      </c>
      <c r="Q6" s="77">
        <v>39</v>
      </c>
    </row>
    <row r="7" spans="1:17" ht="18" thickBot="1" x14ac:dyDescent="0.25">
      <c r="A7" s="76"/>
      <c r="B7" s="75" t="s">
        <v>30</v>
      </c>
      <c r="C7" s="73">
        <v>7846</v>
      </c>
      <c r="D7" s="73">
        <v>8085</v>
      </c>
      <c r="E7" s="74">
        <f>SUM(F7:H7)</f>
        <v>8519</v>
      </c>
      <c r="F7" s="72">
        <v>4524</v>
      </c>
      <c r="G7" s="71">
        <f>1078+1179</f>
        <v>2257</v>
      </c>
      <c r="H7" s="70">
        <v>1738</v>
      </c>
      <c r="I7" s="69">
        <v>235</v>
      </c>
      <c r="J7" s="73">
        <v>2380</v>
      </c>
      <c r="K7" s="73">
        <v>2219</v>
      </c>
      <c r="L7" s="54">
        <f>SUM(M7:P7)</f>
        <v>2152</v>
      </c>
      <c r="M7" s="72">
        <v>427</v>
      </c>
      <c r="N7" s="71">
        <v>725</v>
      </c>
      <c r="O7" s="71">
        <f>166+175</f>
        <v>341</v>
      </c>
      <c r="P7" s="70">
        <v>659</v>
      </c>
      <c r="Q7" s="69">
        <v>6</v>
      </c>
    </row>
    <row r="8" spans="1:17" ht="37.5" customHeight="1" thickBot="1" x14ac:dyDescent="0.25">
      <c r="A8" s="68" t="s">
        <v>29</v>
      </c>
      <c r="B8" s="67"/>
      <c r="C8" s="66">
        <f>SUM(C9,C15,C22,C29)</f>
        <v>24649</v>
      </c>
      <c r="D8" s="64">
        <f>SUM(D9,D15,D22,D29)</f>
        <v>25277</v>
      </c>
      <c r="E8" s="63">
        <f>SUM(E9,E15,E22,E29)</f>
        <v>26130</v>
      </c>
      <c r="F8" s="62">
        <f>SUM(F9,F15,F22,F29)</f>
        <v>15907</v>
      </c>
      <c r="G8" s="61">
        <f>SUM(G9,G15,G22,G29)</f>
        <v>7133</v>
      </c>
      <c r="H8" s="60">
        <f>SUM(H9,H15,H22,H29)</f>
        <v>3090</v>
      </c>
      <c r="I8" s="59">
        <f>SUM(I9,I15,I22,I29)</f>
        <v>918</v>
      </c>
      <c r="J8" s="65">
        <f>SUM(J9,J15,J22,J29)</f>
        <v>6202</v>
      </c>
      <c r="K8" s="64">
        <f>SUM(K9,K15,K22,K29)</f>
        <v>6039</v>
      </c>
      <c r="L8" s="63">
        <f>SUM(L9,L15,L22,L29)</f>
        <v>5927</v>
      </c>
      <c r="M8" s="62">
        <f>SUM(M9,M15,M22,M29)</f>
        <v>1630</v>
      </c>
      <c r="N8" s="61">
        <f>SUM(N9,N15,N22,N29)</f>
        <v>1399</v>
      </c>
      <c r="O8" s="61">
        <f>SUM(O9,O15,O22,O29)</f>
        <v>1274</v>
      </c>
      <c r="P8" s="60">
        <f>SUM(P9,P15,P22,P29)</f>
        <v>1624</v>
      </c>
      <c r="Q8" s="59">
        <f>SUM(Q9,Q15,Q22,Q29)</f>
        <v>48</v>
      </c>
    </row>
    <row r="9" spans="1:17" ht="18" thickTop="1" x14ac:dyDescent="0.2">
      <c r="A9" s="25" t="s">
        <v>28</v>
      </c>
      <c r="B9" s="58" t="s">
        <v>7</v>
      </c>
      <c r="C9" s="57">
        <f>SUM(C10:C14)</f>
        <v>4722</v>
      </c>
      <c r="D9" s="55">
        <f>SUM(D10:D14)</f>
        <v>4797</v>
      </c>
      <c r="E9" s="54">
        <f>SUM(E10:E14)</f>
        <v>4926</v>
      </c>
      <c r="F9" s="53">
        <f>SUM(F10:F14)</f>
        <v>3147</v>
      </c>
      <c r="G9" s="52">
        <f>SUM(G10:G14)</f>
        <v>1307</v>
      </c>
      <c r="H9" s="51">
        <f>SUM(H10:H14)</f>
        <v>472</v>
      </c>
      <c r="I9" s="50">
        <f>SUM(I10:I14)</f>
        <v>163</v>
      </c>
      <c r="J9" s="56">
        <f>SUM(J10:J14)</f>
        <v>1131</v>
      </c>
      <c r="K9" s="55">
        <f>SUM(K10:K14)</f>
        <v>1108</v>
      </c>
      <c r="L9" s="54">
        <f>SUM(L10:L14)</f>
        <v>1097</v>
      </c>
      <c r="M9" s="53">
        <f>SUM(M10:M14)</f>
        <v>318</v>
      </c>
      <c r="N9" s="52">
        <f>SUM(N10:N14)</f>
        <v>214</v>
      </c>
      <c r="O9" s="52">
        <f>SUM(O10:O14)</f>
        <v>287</v>
      </c>
      <c r="P9" s="51">
        <f>SUM(P10:P14)</f>
        <v>278</v>
      </c>
      <c r="Q9" s="50">
        <f>SUM(Q10:Q14)</f>
        <v>12</v>
      </c>
    </row>
    <row r="10" spans="1:17" ht="18.75" customHeight="1" x14ac:dyDescent="0.2">
      <c r="A10" s="25"/>
      <c r="B10" s="32" t="s">
        <v>27</v>
      </c>
      <c r="C10" s="31">
        <v>3200</v>
      </c>
      <c r="D10" s="31">
        <v>3255</v>
      </c>
      <c r="E10" s="30">
        <f>SUM(F10:H10)</f>
        <v>3367</v>
      </c>
      <c r="F10" s="29">
        <v>2116</v>
      </c>
      <c r="G10" s="28">
        <f>495+419</f>
        <v>914</v>
      </c>
      <c r="H10" s="27">
        <v>337</v>
      </c>
      <c r="I10" s="26">
        <v>99</v>
      </c>
      <c r="J10" s="31">
        <v>816</v>
      </c>
      <c r="K10" s="31">
        <v>808</v>
      </c>
      <c r="L10" s="30">
        <f>SUM(M10:P10)</f>
        <v>810</v>
      </c>
      <c r="M10" s="29">
        <v>229</v>
      </c>
      <c r="N10" s="28">
        <v>165</v>
      </c>
      <c r="O10" s="28">
        <f>105+118</f>
        <v>223</v>
      </c>
      <c r="P10" s="27">
        <v>193</v>
      </c>
      <c r="Q10" s="26">
        <v>9</v>
      </c>
    </row>
    <row r="11" spans="1:17" x14ac:dyDescent="0.2">
      <c r="A11" s="25"/>
      <c r="B11" s="24" t="s">
        <v>26</v>
      </c>
      <c r="C11" s="23">
        <v>756</v>
      </c>
      <c r="D11" s="23">
        <v>749</v>
      </c>
      <c r="E11" s="22">
        <f>SUM(F11:H11)</f>
        <v>767</v>
      </c>
      <c r="F11" s="21">
        <v>512</v>
      </c>
      <c r="G11" s="20">
        <f>105+82</f>
        <v>187</v>
      </c>
      <c r="H11" s="19">
        <v>68</v>
      </c>
      <c r="I11" s="18">
        <v>31</v>
      </c>
      <c r="J11" s="23">
        <v>124</v>
      </c>
      <c r="K11" s="23">
        <v>115</v>
      </c>
      <c r="L11" s="30">
        <f>SUM(M11:P11)</f>
        <v>103</v>
      </c>
      <c r="M11" s="21">
        <v>31</v>
      </c>
      <c r="N11" s="20">
        <v>20</v>
      </c>
      <c r="O11" s="20">
        <f>14+9</f>
        <v>23</v>
      </c>
      <c r="P11" s="19">
        <v>29</v>
      </c>
      <c r="Q11" s="18">
        <v>1</v>
      </c>
    </row>
    <row r="12" spans="1:17" x14ac:dyDescent="0.2">
      <c r="A12" s="25"/>
      <c r="B12" s="24" t="s">
        <v>25</v>
      </c>
      <c r="C12" s="23">
        <v>268</v>
      </c>
      <c r="D12" s="23">
        <v>274</v>
      </c>
      <c r="E12" s="22">
        <f>SUM(F12:H12)</f>
        <v>274</v>
      </c>
      <c r="F12" s="21">
        <v>188</v>
      </c>
      <c r="G12" s="20">
        <f>32+33</f>
        <v>65</v>
      </c>
      <c r="H12" s="19">
        <v>21</v>
      </c>
      <c r="I12" s="18">
        <v>11</v>
      </c>
      <c r="J12" s="23">
        <v>59</v>
      </c>
      <c r="K12" s="23">
        <v>55</v>
      </c>
      <c r="L12" s="30">
        <f>SUM(M12:P12)</f>
        <v>52</v>
      </c>
      <c r="M12" s="21">
        <v>15</v>
      </c>
      <c r="N12" s="20">
        <v>13</v>
      </c>
      <c r="O12" s="20">
        <f>3+8</f>
        <v>11</v>
      </c>
      <c r="P12" s="19">
        <v>13</v>
      </c>
      <c r="Q12" s="18">
        <v>0</v>
      </c>
    </row>
    <row r="13" spans="1:17" x14ac:dyDescent="0.2">
      <c r="A13" s="25"/>
      <c r="B13" s="24" t="s">
        <v>24</v>
      </c>
      <c r="C13" s="23">
        <v>416</v>
      </c>
      <c r="D13" s="23">
        <v>432</v>
      </c>
      <c r="E13" s="22">
        <f>SUM(F13:H13)</f>
        <v>426</v>
      </c>
      <c r="F13" s="21">
        <v>275</v>
      </c>
      <c r="G13" s="20">
        <f>58+54</f>
        <v>112</v>
      </c>
      <c r="H13" s="19">
        <v>39</v>
      </c>
      <c r="I13" s="18">
        <v>20</v>
      </c>
      <c r="J13" s="23">
        <v>109</v>
      </c>
      <c r="K13" s="23">
        <v>109</v>
      </c>
      <c r="L13" s="30">
        <f>SUM(M13:P13)</f>
        <v>115</v>
      </c>
      <c r="M13" s="21">
        <v>32</v>
      </c>
      <c r="N13" s="20">
        <v>14</v>
      </c>
      <c r="O13" s="20">
        <f>14+15</f>
        <v>29</v>
      </c>
      <c r="P13" s="19">
        <v>40</v>
      </c>
      <c r="Q13" s="18">
        <v>2</v>
      </c>
    </row>
    <row r="14" spans="1:17" ht="18" thickBot="1" x14ac:dyDescent="0.25">
      <c r="A14" s="17"/>
      <c r="B14" s="48" t="s">
        <v>23</v>
      </c>
      <c r="C14" s="15">
        <v>82</v>
      </c>
      <c r="D14" s="15">
        <v>87</v>
      </c>
      <c r="E14" s="14">
        <f>SUM(F14:H14)</f>
        <v>92</v>
      </c>
      <c r="F14" s="47">
        <v>56</v>
      </c>
      <c r="G14" s="11">
        <f>17+12</f>
        <v>29</v>
      </c>
      <c r="H14" s="46">
        <v>7</v>
      </c>
      <c r="I14" s="45">
        <v>2</v>
      </c>
      <c r="J14" s="15">
        <v>23</v>
      </c>
      <c r="K14" s="15">
        <v>21</v>
      </c>
      <c r="L14" s="30">
        <f>SUM(M14:P14)</f>
        <v>17</v>
      </c>
      <c r="M14" s="47">
        <v>11</v>
      </c>
      <c r="N14" s="11">
        <v>2</v>
      </c>
      <c r="O14" s="11">
        <v>1</v>
      </c>
      <c r="P14" s="46">
        <v>3</v>
      </c>
      <c r="Q14" s="49">
        <v>0</v>
      </c>
    </row>
    <row r="15" spans="1:17" x14ac:dyDescent="0.2">
      <c r="A15" s="42" t="s">
        <v>22</v>
      </c>
      <c r="B15" s="41" t="s">
        <v>7</v>
      </c>
      <c r="C15" s="40">
        <f>SUM(C16:C21)</f>
        <v>7289</v>
      </c>
      <c r="D15" s="38">
        <f>SUM(D16:D21)</f>
        <v>7448</v>
      </c>
      <c r="E15" s="37">
        <f>SUM(E16:E21)</f>
        <v>7644</v>
      </c>
      <c r="F15" s="36">
        <f>SUM(F16:F21)</f>
        <v>4463</v>
      </c>
      <c r="G15" s="35">
        <f>SUM(G16:G21)</f>
        <v>2254</v>
      </c>
      <c r="H15" s="34">
        <f>SUM(H16:H21)</f>
        <v>927</v>
      </c>
      <c r="I15" s="33">
        <f>SUM(I16:I21)</f>
        <v>269</v>
      </c>
      <c r="J15" s="39">
        <f>SUM(J16:J21)</f>
        <v>1903</v>
      </c>
      <c r="K15" s="38">
        <f>SUM(K16:K21)</f>
        <v>1829</v>
      </c>
      <c r="L15" s="37">
        <f>SUM(L16:L21)</f>
        <v>1758</v>
      </c>
      <c r="M15" s="36">
        <f>SUM(M16:M21)</f>
        <v>472</v>
      </c>
      <c r="N15" s="35">
        <f>SUM(N16:N21)</f>
        <v>444</v>
      </c>
      <c r="O15" s="35">
        <f>SUM(O16:O21)</f>
        <v>355</v>
      </c>
      <c r="P15" s="34">
        <f>SUM(P16:P21)</f>
        <v>487</v>
      </c>
      <c r="Q15" s="34">
        <f>SUM(Q16:Q21)</f>
        <v>7</v>
      </c>
    </row>
    <row r="16" spans="1:17" ht="18.75" customHeight="1" x14ac:dyDescent="0.2">
      <c r="A16" s="25"/>
      <c r="B16" s="32" t="s">
        <v>21</v>
      </c>
      <c r="C16" s="31">
        <v>1919</v>
      </c>
      <c r="D16" s="31">
        <v>1985</v>
      </c>
      <c r="E16" s="30">
        <f>SUM(F16:H16)</f>
        <v>2038</v>
      </c>
      <c r="F16" s="29">
        <v>1130</v>
      </c>
      <c r="G16" s="28">
        <f>302+258</f>
        <v>560</v>
      </c>
      <c r="H16" s="27">
        <v>348</v>
      </c>
      <c r="I16" s="26">
        <v>97</v>
      </c>
      <c r="J16" s="31">
        <v>479</v>
      </c>
      <c r="K16" s="31">
        <v>487</v>
      </c>
      <c r="L16" s="30">
        <f>SUM(M16:P16)</f>
        <v>480</v>
      </c>
      <c r="M16" s="29">
        <v>119</v>
      </c>
      <c r="N16" s="28">
        <v>124</v>
      </c>
      <c r="O16" s="28">
        <f>44+42</f>
        <v>86</v>
      </c>
      <c r="P16" s="27">
        <v>151</v>
      </c>
      <c r="Q16" s="26">
        <v>2</v>
      </c>
    </row>
    <row r="17" spans="1:17" x14ac:dyDescent="0.2">
      <c r="A17" s="25"/>
      <c r="B17" s="24" t="s">
        <v>20</v>
      </c>
      <c r="C17" s="23">
        <v>2283</v>
      </c>
      <c r="D17" s="23">
        <v>2324</v>
      </c>
      <c r="E17" s="22">
        <f>SUM(F17:H17)</f>
        <v>2355</v>
      </c>
      <c r="F17" s="21">
        <v>1432</v>
      </c>
      <c r="G17" s="20">
        <f>345+391</f>
        <v>736</v>
      </c>
      <c r="H17" s="19">
        <v>187</v>
      </c>
      <c r="I17" s="18">
        <v>77</v>
      </c>
      <c r="J17" s="23">
        <v>613</v>
      </c>
      <c r="K17" s="23">
        <v>581</v>
      </c>
      <c r="L17" s="22">
        <f>SUM(M17:P17)</f>
        <v>562</v>
      </c>
      <c r="M17" s="21">
        <v>150</v>
      </c>
      <c r="N17" s="20">
        <v>150</v>
      </c>
      <c r="O17" s="20">
        <f>55+65</f>
        <v>120</v>
      </c>
      <c r="P17" s="19">
        <v>142</v>
      </c>
      <c r="Q17" s="18">
        <v>1</v>
      </c>
    </row>
    <row r="18" spans="1:17" x14ac:dyDescent="0.2">
      <c r="A18" s="25"/>
      <c r="B18" s="24" t="s">
        <v>19</v>
      </c>
      <c r="C18" s="23">
        <v>793</v>
      </c>
      <c r="D18" s="23">
        <v>800</v>
      </c>
      <c r="E18" s="22">
        <f>SUM(F18:H18)</f>
        <v>802</v>
      </c>
      <c r="F18" s="21">
        <v>457</v>
      </c>
      <c r="G18" s="20">
        <f>115+150</f>
        <v>265</v>
      </c>
      <c r="H18" s="19">
        <v>80</v>
      </c>
      <c r="I18" s="18">
        <v>20</v>
      </c>
      <c r="J18" s="23">
        <v>195</v>
      </c>
      <c r="K18" s="23">
        <v>179</v>
      </c>
      <c r="L18" s="22">
        <f>SUM(M18:P18)</f>
        <v>163</v>
      </c>
      <c r="M18" s="21">
        <v>50</v>
      </c>
      <c r="N18" s="20">
        <v>35</v>
      </c>
      <c r="O18" s="20">
        <f>14+22</f>
        <v>36</v>
      </c>
      <c r="P18" s="19">
        <v>42</v>
      </c>
      <c r="Q18" s="18">
        <v>0</v>
      </c>
    </row>
    <row r="19" spans="1:17" x14ac:dyDescent="0.2">
      <c r="A19" s="25"/>
      <c r="B19" s="24" t="s">
        <v>18</v>
      </c>
      <c r="C19" s="23">
        <v>1408</v>
      </c>
      <c r="D19" s="23">
        <v>1409</v>
      </c>
      <c r="E19" s="22">
        <f>SUM(F19:H19)</f>
        <v>1506</v>
      </c>
      <c r="F19" s="21">
        <v>852</v>
      </c>
      <c r="G19" s="20">
        <f>181+260</f>
        <v>441</v>
      </c>
      <c r="H19" s="19">
        <v>213</v>
      </c>
      <c r="I19" s="18">
        <v>27</v>
      </c>
      <c r="J19" s="23">
        <v>358</v>
      </c>
      <c r="K19" s="23">
        <v>341</v>
      </c>
      <c r="L19" s="22">
        <f>SUM(M19:P19)</f>
        <v>330</v>
      </c>
      <c r="M19" s="21">
        <v>93</v>
      </c>
      <c r="N19" s="20">
        <v>70</v>
      </c>
      <c r="O19" s="20">
        <f>25+44</f>
        <v>69</v>
      </c>
      <c r="P19" s="19">
        <v>98</v>
      </c>
      <c r="Q19" s="18">
        <v>3</v>
      </c>
    </row>
    <row r="20" spans="1:17" x14ac:dyDescent="0.2">
      <c r="A20" s="25"/>
      <c r="B20" s="24" t="s">
        <v>17</v>
      </c>
      <c r="C20" s="23">
        <v>555</v>
      </c>
      <c r="D20" s="23">
        <v>563</v>
      </c>
      <c r="E20" s="22">
        <f>SUM(F20:H20)</f>
        <v>576</v>
      </c>
      <c r="F20" s="21">
        <v>363</v>
      </c>
      <c r="G20" s="20">
        <f>76+85</f>
        <v>161</v>
      </c>
      <c r="H20" s="19">
        <v>52</v>
      </c>
      <c r="I20" s="18">
        <v>24</v>
      </c>
      <c r="J20" s="23">
        <v>152</v>
      </c>
      <c r="K20" s="23">
        <v>132</v>
      </c>
      <c r="L20" s="22">
        <f>SUM(M20:P20)</f>
        <v>118</v>
      </c>
      <c r="M20" s="21">
        <v>30</v>
      </c>
      <c r="N20" s="20">
        <v>30</v>
      </c>
      <c r="O20" s="20">
        <f>9+20</f>
        <v>29</v>
      </c>
      <c r="P20" s="19">
        <v>29</v>
      </c>
      <c r="Q20" s="18">
        <v>0</v>
      </c>
    </row>
    <row r="21" spans="1:17" ht="18" thickBot="1" x14ac:dyDescent="0.25">
      <c r="A21" s="17"/>
      <c r="B21" s="48" t="s">
        <v>16</v>
      </c>
      <c r="C21" s="15">
        <v>331</v>
      </c>
      <c r="D21" s="15">
        <v>367</v>
      </c>
      <c r="E21" s="14">
        <f>SUM(F21:H21)</f>
        <v>367</v>
      </c>
      <c r="F21" s="47">
        <v>229</v>
      </c>
      <c r="G21" s="11">
        <f>48+43</f>
        <v>91</v>
      </c>
      <c r="H21" s="46">
        <v>47</v>
      </c>
      <c r="I21" s="45">
        <v>24</v>
      </c>
      <c r="J21" s="15">
        <v>106</v>
      </c>
      <c r="K21" s="15">
        <v>109</v>
      </c>
      <c r="L21" s="14">
        <f>SUM(M21:P21)</f>
        <v>105</v>
      </c>
      <c r="M21" s="47">
        <v>30</v>
      </c>
      <c r="N21" s="11">
        <v>35</v>
      </c>
      <c r="O21" s="11">
        <f>8+7</f>
        <v>15</v>
      </c>
      <c r="P21" s="46">
        <v>25</v>
      </c>
      <c r="Q21" s="45">
        <v>1</v>
      </c>
    </row>
    <row r="22" spans="1:17" x14ac:dyDescent="0.2">
      <c r="A22" s="42" t="s">
        <v>15</v>
      </c>
      <c r="B22" s="41" t="s">
        <v>7</v>
      </c>
      <c r="C22" s="40">
        <f>SUM(C23:C28)</f>
        <v>9245</v>
      </c>
      <c r="D22" s="38">
        <f>SUM(D23:D28)</f>
        <v>9511</v>
      </c>
      <c r="E22" s="37">
        <f>SUM(E23:E28)</f>
        <v>9886</v>
      </c>
      <c r="F22" s="36">
        <f>SUM(F23:F28)</f>
        <v>5891</v>
      </c>
      <c r="G22" s="35">
        <f>SUM(G23:G28)</f>
        <v>2787</v>
      </c>
      <c r="H22" s="34">
        <f>SUM(H23:H28)</f>
        <v>1208</v>
      </c>
      <c r="I22" s="33">
        <f>SUM(I23:I28)</f>
        <v>326</v>
      </c>
      <c r="J22" s="39">
        <f>SUM(J23:J28)</f>
        <v>2433</v>
      </c>
      <c r="K22" s="38">
        <f>SUM(K23:K28)</f>
        <v>2354</v>
      </c>
      <c r="L22" s="37">
        <f>SUM(L23:L28)</f>
        <v>2322</v>
      </c>
      <c r="M22" s="36">
        <f>SUM(M23:M28)</f>
        <v>616</v>
      </c>
      <c r="N22" s="35">
        <f>SUM(N23:N28)</f>
        <v>578</v>
      </c>
      <c r="O22" s="35">
        <f>SUM(O23:O28)</f>
        <v>490</v>
      </c>
      <c r="P22" s="34">
        <f>SUM(P23:P28)</f>
        <v>638</v>
      </c>
      <c r="Q22" s="33">
        <f>SUM(Q23:Q28)</f>
        <v>23</v>
      </c>
    </row>
    <row r="23" spans="1:17" ht="18.75" customHeight="1" x14ac:dyDescent="0.2">
      <c r="A23" s="25"/>
      <c r="B23" s="32" t="s">
        <v>14</v>
      </c>
      <c r="C23" s="31">
        <v>2083</v>
      </c>
      <c r="D23" s="31">
        <v>2144</v>
      </c>
      <c r="E23" s="30">
        <f>SUM(F23:H23)</f>
        <v>2268</v>
      </c>
      <c r="F23" s="29">
        <v>1422</v>
      </c>
      <c r="G23" s="28">
        <f>305+208</f>
        <v>513</v>
      </c>
      <c r="H23" s="27">
        <v>333</v>
      </c>
      <c r="I23" s="26">
        <v>103</v>
      </c>
      <c r="J23" s="31">
        <v>529</v>
      </c>
      <c r="K23" s="31">
        <v>520</v>
      </c>
      <c r="L23" s="30">
        <f>SUM(M23:P23)</f>
        <v>528</v>
      </c>
      <c r="M23" s="29">
        <v>161</v>
      </c>
      <c r="N23" s="28">
        <v>134</v>
      </c>
      <c r="O23" s="28">
        <f>43+51</f>
        <v>94</v>
      </c>
      <c r="P23" s="27">
        <v>139</v>
      </c>
      <c r="Q23" s="26">
        <v>8</v>
      </c>
    </row>
    <row r="24" spans="1:17" x14ac:dyDescent="0.2">
      <c r="A24" s="25"/>
      <c r="B24" s="24" t="s">
        <v>13</v>
      </c>
      <c r="C24" s="23">
        <v>3184</v>
      </c>
      <c r="D24" s="23">
        <v>3301</v>
      </c>
      <c r="E24" s="22">
        <f>SUM(F24:H24)</f>
        <v>3397</v>
      </c>
      <c r="F24" s="21">
        <v>1950</v>
      </c>
      <c r="G24" s="20">
        <f>476+553</f>
        <v>1029</v>
      </c>
      <c r="H24" s="19">
        <v>418</v>
      </c>
      <c r="I24" s="18">
        <v>109</v>
      </c>
      <c r="J24" s="23">
        <v>932</v>
      </c>
      <c r="K24" s="23">
        <v>909</v>
      </c>
      <c r="L24" s="22">
        <f>SUM(M24:P24)</f>
        <v>892</v>
      </c>
      <c r="M24" s="21">
        <v>199</v>
      </c>
      <c r="N24" s="20">
        <v>239</v>
      </c>
      <c r="O24" s="20">
        <f>84+118</f>
        <v>202</v>
      </c>
      <c r="P24" s="19">
        <v>252</v>
      </c>
      <c r="Q24" s="18">
        <v>6</v>
      </c>
    </row>
    <row r="25" spans="1:17" x14ac:dyDescent="0.2">
      <c r="A25" s="25"/>
      <c r="B25" s="24" t="s">
        <v>12</v>
      </c>
      <c r="C25" s="23">
        <v>1366</v>
      </c>
      <c r="D25" s="23">
        <v>1363</v>
      </c>
      <c r="E25" s="22">
        <f>SUM(F25:H25)</f>
        <v>1399</v>
      </c>
      <c r="F25" s="21">
        <v>826</v>
      </c>
      <c r="G25" s="20">
        <f>248+195</f>
        <v>443</v>
      </c>
      <c r="H25" s="19">
        <v>130</v>
      </c>
      <c r="I25" s="18">
        <v>22</v>
      </c>
      <c r="J25" s="23">
        <v>374</v>
      </c>
      <c r="K25" s="23">
        <v>348</v>
      </c>
      <c r="L25" s="22">
        <f>SUM(M25:P25)</f>
        <v>320</v>
      </c>
      <c r="M25" s="21">
        <v>80</v>
      </c>
      <c r="N25" s="20">
        <v>86</v>
      </c>
      <c r="O25" s="20">
        <f>29+31</f>
        <v>60</v>
      </c>
      <c r="P25" s="19">
        <v>94</v>
      </c>
      <c r="Q25" s="18">
        <v>1</v>
      </c>
    </row>
    <row r="26" spans="1:17" x14ac:dyDescent="0.2">
      <c r="A26" s="25"/>
      <c r="B26" s="24" t="s">
        <v>11</v>
      </c>
      <c r="C26" s="23">
        <v>1205</v>
      </c>
      <c r="D26" s="23">
        <v>1259</v>
      </c>
      <c r="E26" s="22">
        <f>SUM(F26:H26)</f>
        <v>1290</v>
      </c>
      <c r="F26" s="21">
        <v>764</v>
      </c>
      <c r="G26" s="20">
        <f>221+156</f>
        <v>377</v>
      </c>
      <c r="H26" s="19">
        <v>149</v>
      </c>
      <c r="I26" s="18">
        <v>40</v>
      </c>
      <c r="J26" s="23">
        <v>248</v>
      </c>
      <c r="K26" s="23">
        <v>240</v>
      </c>
      <c r="L26" s="22">
        <f>SUM(M26:P26)</f>
        <v>238</v>
      </c>
      <c r="M26" s="21">
        <v>79</v>
      </c>
      <c r="N26" s="20">
        <v>44</v>
      </c>
      <c r="O26" s="20">
        <f>26+29</f>
        <v>55</v>
      </c>
      <c r="P26" s="19">
        <v>60</v>
      </c>
      <c r="Q26" s="18">
        <v>2</v>
      </c>
    </row>
    <row r="27" spans="1:17" x14ac:dyDescent="0.2">
      <c r="A27" s="25"/>
      <c r="B27" s="24" t="s">
        <v>10</v>
      </c>
      <c r="C27" s="23">
        <v>704</v>
      </c>
      <c r="D27" s="23">
        <v>722</v>
      </c>
      <c r="E27" s="22">
        <f>SUM(F27:H27)</f>
        <v>785</v>
      </c>
      <c r="F27" s="21">
        <v>451</v>
      </c>
      <c r="G27" s="20">
        <f>129+104</f>
        <v>233</v>
      </c>
      <c r="H27" s="19">
        <v>101</v>
      </c>
      <c r="I27" s="18">
        <v>19</v>
      </c>
      <c r="J27" s="23">
        <v>178</v>
      </c>
      <c r="K27" s="23">
        <v>175</v>
      </c>
      <c r="L27" s="22">
        <f>SUM(M27:P27)</f>
        <v>182</v>
      </c>
      <c r="M27" s="21">
        <v>43</v>
      </c>
      <c r="N27" s="20">
        <v>39</v>
      </c>
      <c r="O27" s="20">
        <f>27+18</f>
        <v>45</v>
      </c>
      <c r="P27" s="19">
        <v>55</v>
      </c>
      <c r="Q27" s="18">
        <v>2</v>
      </c>
    </row>
    <row r="28" spans="1:17" ht="18" thickBot="1" x14ac:dyDescent="0.25">
      <c r="A28" s="25"/>
      <c r="B28" s="44" t="s">
        <v>9</v>
      </c>
      <c r="C28" s="23">
        <v>703</v>
      </c>
      <c r="D28" s="23">
        <v>722</v>
      </c>
      <c r="E28" s="22">
        <f>SUM(F28:H28)</f>
        <v>747</v>
      </c>
      <c r="F28" s="21">
        <v>478</v>
      </c>
      <c r="G28" s="20">
        <f>101+91</f>
        <v>192</v>
      </c>
      <c r="H28" s="19">
        <v>77</v>
      </c>
      <c r="I28" s="18">
        <v>33</v>
      </c>
      <c r="J28" s="23">
        <v>172</v>
      </c>
      <c r="K28" s="23">
        <v>162</v>
      </c>
      <c r="L28" s="22">
        <f>SUM(M28:P28)</f>
        <v>162</v>
      </c>
      <c r="M28" s="21">
        <v>54</v>
      </c>
      <c r="N28" s="20">
        <v>36</v>
      </c>
      <c r="O28" s="20">
        <f>14+20</f>
        <v>34</v>
      </c>
      <c r="P28" s="19">
        <v>38</v>
      </c>
      <c r="Q28" s="43">
        <v>4</v>
      </c>
    </row>
    <row r="29" spans="1:17" x14ac:dyDescent="0.2">
      <c r="A29" s="42" t="s">
        <v>8</v>
      </c>
      <c r="B29" s="41" t="s">
        <v>7</v>
      </c>
      <c r="C29" s="40">
        <f>SUM(C30:C32)</f>
        <v>3393</v>
      </c>
      <c r="D29" s="38">
        <f>SUM(D30:D32)</f>
        <v>3521</v>
      </c>
      <c r="E29" s="37">
        <f>SUM(E30:E32)</f>
        <v>3674</v>
      </c>
      <c r="F29" s="36">
        <f>SUM(F30:F32)</f>
        <v>2406</v>
      </c>
      <c r="G29" s="35">
        <f>SUM(G30:G32)</f>
        <v>785</v>
      </c>
      <c r="H29" s="34">
        <f>SUM(H30:H32)</f>
        <v>483</v>
      </c>
      <c r="I29" s="33">
        <f>SUM(I30:I32)</f>
        <v>160</v>
      </c>
      <c r="J29" s="39">
        <f>SUM(J30:J32)</f>
        <v>735</v>
      </c>
      <c r="K29" s="38">
        <f>SUM(K30:K32)</f>
        <v>748</v>
      </c>
      <c r="L29" s="37">
        <f>SUM(L30:L32)</f>
        <v>750</v>
      </c>
      <c r="M29" s="36">
        <f>SUM(M30:M32)</f>
        <v>224</v>
      </c>
      <c r="N29" s="35">
        <f>SUM(N30:N32)</f>
        <v>163</v>
      </c>
      <c r="O29" s="35">
        <f>SUM(O30:O32)</f>
        <v>142</v>
      </c>
      <c r="P29" s="34">
        <f>SUM(P30:P32)</f>
        <v>221</v>
      </c>
      <c r="Q29" s="33">
        <f>SUM(Q30:Q32)</f>
        <v>6</v>
      </c>
    </row>
    <row r="30" spans="1:17" ht="21" customHeight="1" x14ac:dyDescent="0.2">
      <c r="A30" s="25"/>
      <c r="B30" s="32" t="s">
        <v>6</v>
      </c>
      <c r="C30" s="31">
        <v>2037</v>
      </c>
      <c r="D30" s="31">
        <v>2129</v>
      </c>
      <c r="E30" s="30">
        <f>SUM(F30:H30)</f>
        <v>2230</v>
      </c>
      <c r="F30" s="29">
        <v>1391</v>
      </c>
      <c r="G30" s="28">
        <f>280+224</f>
        <v>504</v>
      </c>
      <c r="H30" s="27">
        <v>335</v>
      </c>
      <c r="I30" s="26">
        <v>80</v>
      </c>
      <c r="J30" s="31">
        <v>463</v>
      </c>
      <c r="K30" s="31">
        <v>487</v>
      </c>
      <c r="L30" s="30">
        <f>SUM(M30:P30)</f>
        <v>499</v>
      </c>
      <c r="M30" s="29">
        <v>144</v>
      </c>
      <c r="N30" s="28">
        <v>112</v>
      </c>
      <c r="O30" s="28">
        <f>40+47</f>
        <v>87</v>
      </c>
      <c r="P30" s="27">
        <v>156</v>
      </c>
      <c r="Q30" s="26">
        <v>3</v>
      </c>
    </row>
    <row r="31" spans="1:17" ht="18.75" customHeight="1" x14ac:dyDescent="0.2">
      <c r="A31" s="25"/>
      <c r="B31" s="24" t="s">
        <v>5</v>
      </c>
      <c r="C31" s="23">
        <v>255</v>
      </c>
      <c r="D31" s="23">
        <v>258</v>
      </c>
      <c r="E31" s="22">
        <f>SUM(F31:H31)</f>
        <v>261</v>
      </c>
      <c r="F31" s="21">
        <v>182</v>
      </c>
      <c r="G31" s="20">
        <f>25+33</f>
        <v>58</v>
      </c>
      <c r="H31" s="19">
        <v>21</v>
      </c>
      <c r="I31" s="18">
        <v>21</v>
      </c>
      <c r="J31" s="23">
        <v>50</v>
      </c>
      <c r="K31" s="23">
        <v>46</v>
      </c>
      <c r="L31" s="22">
        <f>SUM(M31:P31)</f>
        <v>46</v>
      </c>
      <c r="M31" s="21">
        <v>17</v>
      </c>
      <c r="N31" s="20">
        <v>7</v>
      </c>
      <c r="O31" s="20">
        <v>11</v>
      </c>
      <c r="P31" s="19">
        <v>11</v>
      </c>
      <c r="Q31" s="18">
        <v>0</v>
      </c>
    </row>
    <row r="32" spans="1:17" ht="18" thickBot="1" x14ac:dyDescent="0.25">
      <c r="A32" s="17"/>
      <c r="B32" s="16" t="s">
        <v>4</v>
      </c>
      <c r="C32" s="15">
        <v>1101</v>
      </c>
      <c r="D32" s="15">
        <v>1134</v>
      </c>
      <c r="E32" s="14">
        <f>SUM(F32:H32)</f>
        <v>1183</v>
      </c>
      <c r="F32" s="13">
        <v>833</v>
      </c>
      <c r="G32" s="11">
        <f>116+107</f>
        <v>223</v>
      </c>
      <c r="H32" s="10">
        <v>127</v>
      </c>
      <c r="I32" s="9">
        <v>59</v>
      </c>
      <c r="J32" s="15">
        <v>222</v>
      </c>
      <c r="K32" s="15">
        <v>215</v>
      </c>
      <c r="L32" s="14">
        <f>SUM(M32:P32)</f>
        <v>205</v>
      </c>
      <c r="M32" s="13">
        <v>63</v>
      </c>
      <c r="N32" s="12">
        <v>44</v>
      </c>
      <c r="O32" s="11">
        <v>44</v>
      </c>
      <c r="P32" s="10">
        <v>54</v>
      </c>
      <c r="Q32" s="9">
        <v>3</v>
      </c>
    </row>
    <row r="33" spans="1:17" x14ac:dyDescent="0.2">
      <c r="A33" s="8" t="s">
        <v>3</v>
      </c>
      <c r="B33" s="8"/>
      <c r="E33" s="7"/>
      <c r="F33" s="7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 s="4" customFormat="1" x14ac:dyDescent="0.2">
      <c r="A34" s="5" t="s">
        <v>2</v>
      </c>
      <c r="B34" s="5"/>
      <c r="C34" s="5"/>
      <c r="D34" s="5"/>
      <c r="E34" s="5"/>
      <c r="F34" s="5"/>
      <c r="G34" s="5"/>
      <c r="H34" s="5"/>
      <c r="I34" s="5"/>
    </row>
    <row r="35" spans="1:17" ht="18.75" customHeight="1" x14ac:dyDescent="0.2">
      <c r="A35" s="3" t="s">
        <v>1</v>
      </c>
      <c r="B35" s="3"/>
      <c r="C35" s="3"/>
      <c r="D35" s="3"/>
      <c r="E35" s="3"/>
      <c r="F35" s="3"/>
      <c r="G35" s="3"/>
      <c r="H35" s="3"/>
      <c r="I35" s="3"/>
    </row>
    <row r="36" spans="1:17" ht="18.75" customHeight="1" x14ac:dyDescent="0.2">
      <c r="A36" s="3" t="s">
        <v>0</v>
      </c>
      <c r="B36" s="3"/>
      <c r="C36" s="3"/>
      <c r="D36" s="3"/>
      <c r="E36" s="3"/>
      <c r="F36" s="3"/>
      <c r="G36" s="3"/>
      <c r="H36" s="3"/>
      <c r="I36" s="3"/>
    </row>
    <row r="37" spans="1:17" ht="18.75" customHeight="1" x14ac:dyDescent="0.2">
      <c r="A37" s="3"/>
      <c r="B37" s="3"/>
      <c r="C37" s="3"/>
      <c r="D37" s="3"/>
      <c r="E37" s="3"/>
      <c r="F37" s="3"/>
      <c r="G37" s="3"/>
      <c r="H37" s="3"/>
      <c r="I37" s="3"/>
    </row>
  </sheetData>
  <mergeCells count="17">
    <mergeCell ref="A9:A14"/>
    <mergeCell ref="A15:A21"/>
    <mergeCell ref="A29:A32"/>
    <mergeCell ref="A35:I35"/>
    <mergeCell ref="A36:I36"/>
    <mergeCell ref="A37:I37"/>
    <mergeCell ref="A34:XFD34"/>
    <mergeCell ref="A22:A28"/>
    <mergeCell ref="D1:I1"/>
    <mergeCell ref="J1:Q1"/>
    <mergeCell ref="A2:A3"/>
    <mergeCell ref="B2:B3"/>
    <mergeCell ref="C2:I2"/>
    <mergeCell ref="J2:Q2"/>
    <mergeCell ref="A4:B4"/>
    <mergeCell ref="A5:A7"/>
    <mergeCell ref="A8:B8"/>
  </mergeCells>
  <phoneticPr fontId="3"/>
  <pageMargins left="0.59055118110236227" right="0.39370078740157483" top="0.59055118110236227" bottom="0.59055118110236227" header="0.39370078740157483" footer="0.39370078740157483"/>
  <pageSetup paperSize="9" scale="69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2-4</vt:lpstr>
      <vt:lpstr>'2-4'!Print_Area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2022-03-02T06:48:06Z</dcterms:created>
  <dcterms:modified xsi:type="dcterms:W3CDTF">2022-03-02T06:49:02Z</dcterms:modified>
</cp:coreProperties>
</file>